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3820"/>
  <mc:AlternateContent xmlns:mc="http://schemas.openxmlformats.org/markup-compatibility/2006">
    <mc:Choice Requires="x15">
      <x15ac:absPath xmlns:x15ac="http://schemas.microsoft.com/office/spreadsheetml/2010/11/ac" url="C:\Users\leylianesl\Desktop\"/>
    </mc:Choice>
  </mc:AlternateContent>
  <xr:revisionPtr revIDLastSave="0" documentId="10_ncr:100000_{9989CBF6-B96F-4C67-94BE-313F05A25EE0}" xr6:coauthVersionLast="31" xr6:coauthVersionMax="31" xr10:uidLastSave="{00000000-0000-0000-0000-000000000000}"/>
  <bookViews>
    <workbookView xWindow="0" yWindow="0" windowWidth="17970" windowHeight="5940" xr2:uid="{00000000-000D-0000-FFFF-FFFF00000000}"/>
  </bookViews>
  <sheets>
    <sheet name="Operation Profile_1" sheetId="1" r:id="rId1"/>
    <sheet name="data_Operation Profile_1_1" sheetId="2" state="hidden" r:id="rId2"/>
    <sheet name="Impacts_2" sheetId="3" r:id="rId3"/>
    <sheet name="Outcomes_3" sheetId="4" r:id="rId4"/>
    <sheet name="Outputs_4" sheetId="5" r:id="rId5"/>
    <sheet name="Changes to the Matrix_5" sheetId="6" r:id="rId6"/>
    <sheet name="Finding and Recommendations_6" sheetId="7" r:id="rId7"/>
    <sheet name="Evaluation Tracking_7" sheetId="8" r:id="rId8"/>
    <sheet name="Validation Process_8" sheetId="9" r:id="rId9"/>
    <sheet name="MI Stage I_9" sheetId="10" r:id="rId10"/>
    <sheet name="data_MI Stage I_9_1" sheetId="11" state="hidden" r:id="rId11"/>
    <sheet name="data_MI Stage I_9_2" sheetId="12" state="hidden" r:id="rId12"/>
    <sheet name="data_MI Stage I_9_3" sheetId="13" state="hidden" r:id="rId13"/>
    <sheet name="data_MI Stage I_9_4" sheetId="14" state="hidden" r:id="rId14"/>
    <sheet name="MI Stage II_10" sheetId="15" r:id="rId15"/>
    <sheet name="data_MI Stage II_10_1" sheetId="16" state="hidden" r:id="rId16"/>
    <sheet name="data_MI Stage II_10_2" sheetId="17" state="hidden" r:id="rId17"/>
    <sheet name="data_MI Stage II_10_3" sheetId="18" state="hidden" r:id="rId18"/>
    <sheet name="data_MI Stage II_10_4" sheetId="19" state="hidden" r:id="rId19"/>
    <sheet name="data_MI Stage II_10_5" sheetId="20" state="hidden" r:id="rId20"/>
    <sheet name="MI Stage III_11" sheetId="21" r:id="rId21"/>
  </sheets>
  <calcPr calcId="179017"/>
  <webPublishing codePage="1252"/>
</workbook>
</file>

<file path=xl/calcChain.xml><?xml version="1.0" encoding="utf-8"?>
<calcChain xmlns="http://schemas.openxmlformats.org/spreadsheetml/2006/main">
  <c r="L444" i="5" l="1"/>
  <c r="M208" i="5"/>
  <c r="M689" i="5" l="1"/>
  <c r="K555" i="5"/>
  <c r="L704" i="5"/>
  <c r="M696" i="5"/>
  <c r="L695" i="5" s="1"/>
  <c r="L692" i="5"/>
  <c r="M667" i="5"/>
  <c r="L666" i="5" s="1"/>
  <c r="L660" i="5"/>
  <c r="L651" i="5"/>
  <c r="L622" i="5"/>
  <c r="L610" i="5"/>
  <c r="L607" i="5"/>
  <c r="M603" i="5"/>
  <c r="L602" i="5" s="1"/>
  <c r="L584" i="5"/>
  <c r="L578" i="5"/>
  <c r="L566" i="5"/>
  <c r="L560" i="5"/>
  <c r="M555" i="5"/>
  <c r="L554" i="5" s="1"/>
  <c r="L527" i="5"/>
  <c r="L429" i="5"/>
  <c r="L522" i="5"/>
  <c r="L516" i="5"/>
  <c r="L504" i="5"/>
  <c r="L480" i="5"/>
  <c r="L468" i="5"/>
  <c r="L462" i="5"/>
  <c r="L456" i="5"/>
  <c r="L450" i="5"/>
  <c r="L438" i="5"/>
  <c r="K689" i="5" l="1"/>
  <c r="M268" i="5"/>
  <c r="N651" i="5"/>
  <c r="N607" i="5"/>
  <c r="N429" i="5"/>
  <c r="K685" i="5"/>
  <c r="K673" i="5"/>
  <c r="M673" i="5" s="1"/>
  <c r="L672" i="5" s="1"/>
  <c r="K655" i="5"/>
  <c r="M655" i="5" s="1"/>
  <c r="L654" i="5" s="1"/>
  <c r="K641" i="5"/>
  <c r="M641" i="5" s="1"/>
  <c r="L640" i="5" s="1"/>
  <c r="K635" i="5"/>
  <c r="M635" i="5" s="1"/>
  <c r="L634" i="5" s="1"/>
  <c r="K629" i="5"/>
  <c r="M629" i="5" s="1"/>
  <c r="L628" i="5" s="1"/>
  <c r="K597" i="5"/>
  <c r="M597" i="5" s="1"/>
  <c r="L596" i="5" s="1"/>
  <c r="K591" i="5"/>
  <c r="M591" i="5" s="1"/>
  <c r="L590" i="5" s="1"/>
  <c r="K549" i="5"/>
  <c r="M549" i="5" s="1"/>
  <c r="L548" i="5" s="1"/>
  <c r="K537" i="5"/>
  <c r="M537" i="5" s="1"/>
  <c r="L536" i="5" s="1"/>
  <c r="K531" i="5"/>
  <c r="M531" i="5" s="1"/>
  <c r="L530" i="5" s="1"/>
  <c r="K499" i="5"/>
  <c r="M499" i="5" s="1"/>
  <c r="L498" i="5" s="1"/>
  <c r="K433" i="5"/>
  <c r="M433" i="5" s="1"/>
  <c r="K493" i="5"/>
  <c r="M493" i="5" s="1"/>
  <c r="L492" i="5" s="1"/>
  <c r="K487" i="5"/>
  <c r="M487" i="5" s="1"/>
  <c r="L486" i="5" s="1"/>
  <c r="K475" i="5"/>
  <c r="M475" i="5" s="1"/>
  <c r="L474" i="5" s="1"/>
  <c r="K704" i="5" l="1"/>
  <c r="M704" i="5" s="1"/>
  <c r="M685" i="5"/>
  <c r="L684" i="5" s="1"/>
  <c r="L703" i="5" s="1"/>
  <c r="K651" i="5"/>
  <c r="K607" i="5"/>
  <c r="K429" i="5"/>
  <c r="K527" i="5"/>
</calcChain>
</file>

<file path=xl/sharedStrings.xml><?xml version="1.0" encoding="utf-8"?>
<sst xmlns="http://schemas.openxmlformats.org/spreadsheetml/2006/main" count="3104" uniqueCount="1344">
  <si>
    <t>PMR Operational Report</t>
  </si>
  <si>
    <t>Operation Number</t>
  </si>
  <si>
    <t>BR-L1223</t>
  </si>
  <si>
    <t>Chief of Operations Validation Date</t>
  </si>
  <si>
    <t>10/04/18</t>
  </si>
  <si>
    <t>Year- PMR Cycle</t>
  </si>
  <si>
    <t>First period Jan-Jun 2018</t>
  </si>
  <si>
    <t>Division Chief Validation Date</t>
  </si>
  <si>
    <t>Last Update</t>
  </si>
  <si>
    <t>Country Representative Validation Date</t>
  </si>
  <si>
    <t>PMR Validation Stage</t>
  </si>
  <si>
    <t>Validated by Chief of Operations</t>
  </si>
  <si>
    <t>Current Validated Classification</t>
  </si>
  <si>
    <t>(As of 10/22/18)</t>
  </si>
  <si>
    <t>Basic Data</t>
  </si>
  <si>
    <t>Operation Profile</t>
  </si>
  <si>
    <t>Operation Name</t>
  </si>
  <si>
    <t>Strengthening of Prevention and Combat to Corruption in the Public Managment</t>
  </si>
  <si>
    <t>Loan Number</t>
  </si>
  <si>
    <t>Sector/Subsector</t>
  </si>
  <si>
    <r>
      <rPr>
        <sz val="7"/>
        <color rgb="FF494848"/>
        <rFont val="Arial"/>
        <family val="2"/>
      </rPr>
      <t>2919/OC-BR</t>
    </r>
  </si>
  <si>
    <t>RM-PUB - REFORM / MODERNIZATION OF THE STATE-REFORM AND PUBLIC SECTOR SUPPORT</t>
  </si>
  <si>
    <t>Executing Agency</t>
  </si>
  <si>
    <t>CONTROLADORIA GERAL DA UNIAO</t>
  </si>
  <si>
    <t>Overall Stage</t>
  </si>
  <si>
    <t>Disbursing (From eligibility until all the Operations are closed)</t>
  </si>
  <si>
    <t>Team Leader</t>
  </si>
  <si>
    <t>CALDAS DE ANDRADE, FRANCISCO ANTONI</t>
  </si>
  <si>
    <t>Country</t>
  </si>
  <si>
    <t>BRAZIL</t>
  </si>
  <si>
    <t>Operation Type</t>
  </si>
  <si>
    <t>Loan Operation</t>
  </si>
  <si>
    <t>PMR required</t>
  </si>
  <si>
    <t>YES</t>
  </si>
  <si>
    <t>Lending Instrument</t>
  </si>
  <si>
    <t>Investment Loan</t>
  </si>
  <si>
    <t>Convergence related Operation(s)</t>
  </si>
  <si>
    <t>Borrower</t>
  </si>
  <si>
    <t>REPUBLICA FEDERATIVA DO BRASIL</t>
  </si>
  <si>
    <t>Events Data</t>
  </si>
  <si>
    <t>Objective</t>
  </si>
  <si>
    <t>Supervision</t>
  </si>
  <si>
    <t>Signature</t>
  </si>
  <si>
    <t>Ratification</t>
  </si>
  <si>
    <t>Legal effectiveness</t>
  </si>
  <si>
    <t>Total Eligibility</t>
  </si>
  <si>
    <t>Partial Eligibility</t>
  </si>
  <si>
    <t>First Disbursement</t>
  </si>
  <si>
    <t>Original Disbursement Expiration</t>
  </si>
  <si>
    <t>Current Disbursement Expiration</t>
  </si>
  <si>
    <t>Preparation</t>
  </si>
  <si>
    <t>On pipeline</t>
  </si>
  <si>
    <t>Start date</t>
  </si>
  <si>
    <t>ERM</t>
  </si>
  <si>
    <t>PP Approved</t>
  </si>
  <si>
    <t>POD Approved</t>
  </si>
  <si>
    <t>DLP Approved by OPC</t>
  </si>
  <si>
    <t>Negotiation</t>
  </si>
  <si>
    <t>Operation Approved</t>
  </si>
  <si>
    <t>This program will support the Government of Brazil's efforts to increase transparency and modernize the internal control of the Federal Branch. It will include support for agencies responsible for the activities of control and the promotion of public integrity and transparency.</t>
  </si>
  <si>
    <t>Environmental and Social Safeguards</t>
  </si>
  <si>
    <t>Expense Categories by Loan Contract (cumulative values)</t>
  </si>
  <si>
    <t>Impacts Category</t>
  </si>
  <si>
    <t>C</t>
  </si>
  <si>
    <t>Was/Were the objective(s) of this operation reformulated?</t>
  </si>
  <si>
    <t>NO</t>
  </si>
  <si>
    <t>Risk</t>
  </si>
  <si>
    <t>Low</t>
  </si>
  <si>
    <t>Date of approval</t>
  </si>
  <si>
    <t>Safeguard Performance Rating</t>
  </si>
  <si>
    <t>Safeguard Performance Rating - Rationale</t>
  </si>
  <si>
    <t>Financial Data</t>
  </si>
  <si>
    <t>Item</t>
  </si>
  <si>
    <r>
      <rPr>
        <b/>
        <sz val="7"/>
        <color rgb="FF000080"/>
        <rFont val="Arial"/>
        <family val="2"/>
      </rPr>
      <t xml:space="preserve"> </t>
    </r>
    <r>
      <rPr>
        <b/>
        <sz val="7"/>
        <color rgb="FF000080"/>
        <rFont val="Arial"/>
        <family val="2"/>
      </rPr>
      <t>Total Cost and Source</t>
    </r>
  </si>
  <si>
    <r>
      <rPr>
        <b/>
        <sz val="7"/>
        <color rgb="FF000080"/>
        <rFont val="Arial"/>
        <family val="2"/>
      </rPr>
      <t xml:space="preserve"> </t>
    </r>
    <r>
      <rPr>
        <b/>
        <sz val="7"/>
        <color rgb="FF000080"/>
        <rFont val="Arial"/>
        <family val="2"/>
      </rPr>
      <t>Available Funds (US$)</t>
    </r>
  </si>
  <si>
    <t>Original IDB</t>
  </si>
  <si>
    <t>Current IDB</t>
  </si>
  <si>
    <t>Local Counterpart</t>
  </si>
  <si>
    <t>Co-Financing / Country</t>
  </si>
  <si>
    <t>Total Original Cost</t>
  </si>
  <si>
    <t>Disb. Amount to Date</t>
  </si>
  <si>
    <t>% Disb</t>
  </si>
  <si>
    <t>Undisbursed Amount</t>
  </si>
  <si>
    <t>Aggregated</t>
  </si>
  <si>
    <t>Development Effectiveness Matrix</t>
  </si>
  <si>
    <t>Economic Analysis</t>
  </si>
  <si>
    <t>Undefined</t>
  </si>
  <si>
    <t>No</t>
  </si>
  <si>
    <t xml:space="preserve">Cost benefit analysis </t>
  </si>
  <si>
    <t>Yes</t>
  </si>
  <si>
    <t>Cost effectiveness analysis</t>
  </si>
  <si>
    <t>General economic analysis (Economic rate of return)</t>
  </si>
  <si>
    <t>Evaluation</t>
  </si>
  <si>
    <t>Random assignment</t>
  </si>
  <si>
    <t>Non-experimental method</t>
  </si>
  <si>
    <t>Ex-post cost benefit analysis</t>
  </si>
  <si>
    <t>Ex-post cost effectiveness analysis</t>
  </si>
  <si>
    <t>Before/after or With/without comparison</t>
  </si>
  <si>
    <t>Disbursed</t>
  </si>
  <si>
    <t>Undisbursed</t>
  </si>
  <si>
    <t>Fortalecimento Sist. Controle  04000000</t>
  </si>
  <si>
    <t>Promoção da Transparência  03000000</t>
  </si>
  <si>
    <t>Melhoria Gestão Gov. Federal  02000000</t>
  </si>
  <si>
    <t>Fortalecimento Capacidade CGU  01000000</t>
  </si>
  <si>
    <t>Please note that the Overall Stage represents the stage of the operation at the time of this report’s publication, which might not necessarily match the stage of the operation during the PMR Cycle to which the report pertains</t>
  </si>
  <si>
    <t xml:space="preserve">Developed by ITE/ITO </t>
  </si>
  <si>
    <r>
      <rPr>
        <sz val="8"/>
        <color rgb="FF222222"/>
        <rFont val="Arial"/>
        <family val="2"/>
      </rPr>
      <t xml:space="preserve">- </t>
    </r>
    <r>
      <rPr>
        <sz val="7"/>
        <color rgb="FF222222"/>
        <rFont val="Arial"/>
        <family val="2"/>
      </rPr>
      <t>1</t>
    </r>
    <r>
      <rPr>
        <sz val="8"/>
        <color rgb="FF222222"/>
        <rFont val="Arial"/>
        <family val="2"/>
      </rPr>
      <t xml:space="preserve"> -</t>
    </r>
  </si>
  <si>
    <r>
      <rPr>
        <sz val="7"/>
        <color rgb="FF222222"/>
        <rFont val="Arial"/>
        <family val="2"/>
      </rPr>
      <t xml:space="preserve">Printed on:  </t>
    </r>
    <r>
      <rPr>
        <sz val="8"/>
        <color rgb="FF222222"/>
        <rFont val="Arial"/>
        <family val="2"/>
      </rPr>
      <t>Jan 15, 2019</t>
    </r>
    <r>
      <rPr>
        <sz val="8"/>
        <color rgb="FF222222"/>
        <rFont val="Arial"/>
        <family val="2"/>
      </rPr>
      <t xml:space="preserve">   </t>
    </r>
    <r>
      <rPr>
        <sz val="7"/>
        <color rgb="FF222222"/>
        <rFont val="Arial"/>
        <family val="2"/>
      </rPr>
      <t>12:31:26 PM</t>
    </r>
  </si>
  <si>
    <t>RESULTS MATRIX</t>
  </si>
  <si>
    <t>IMPACTS</t>
  </si>
  <si>
    <r>
      <rPr>
        <b/>
        <sz val="7"/>
        <color rgb="FF222222"/>
        <rFont val="Arial"/>
        <family val="2"/>
      </rPr>
      <t xml:space="preserve">Impact Nbr. </t>
    </r>
    <r>
      <rPr>
        <b/>
        <sz val="7"/>
        <color rgb="FF222222"/>
        <rFont val="Arial"/>
        <family val="2"/>
      </rPr>
      <t>1</t>
    </r>
    <r>
      <rPr>
        <sz val="7"/>
        <color rgb="FF222222"/>
        <rFont val="Arial"/>
        <family val="2"/>
      </rPr>
      <t xml:space="preserve">: </t>
    </r>
    <r>
      <rPr>
        <sz val="7"/>
        <color rgb="FF222222"/>
        <rFont val="Arial"/>
        <family val="2"/>
      </rPr>
      <t>Integridade e eficiência na gestão dos recursos da Administração Pública Federal fortalecida.</t>
    </r>
  </si>
  <si>
    <r>
      <rPr>
        <b/>
        <sz val="7"/>
        <color rgb="FF222222"/>
        <rFont val="Arial"/>
        <family val="2"/>
      </rPr>
      <t xml:space="preserve">Observation: </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</si>
  <si>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</si>
  <si>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</si>
  <si>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</si>
  <si>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</si>
  <si>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t xml:space="preserve"> </t>
  </si>
  <si>
    <t>2014</t>
  </si>
  <si>
    <t>2015</t>
  </si>
  <si>
    <t>2016</t>
  </si>
  <si>
    <t>2017</t>
  </si>
  <si>
    <t>2018</t>
  </si>
  <si>
    <t>EOP 2018</t>
  </si>
  <si>
    <r>
      <rPr>
        <b/>
        <sz val="7"/>
        <color rgb="FF222222"/>
        <rFont val="Arial"/>
        <family val="2"/>
      </rPr>
      <t>1</t>
    </r>
    <r>
      <rPr>
        <b/>
        <sz val="7"/>
        <color rgb="FF222222"/>
        <rFont val="Arial"/>
        <family val="2"/>
      </rPr>
      <t>.</t>
    </r>
    <r>
      <rPr>
        <b/>
        <sz val="7"/>
        <color rgb="FF222222"/>
        <rFont val="Arial"/>
        <family val="2"/>
      </rPr>
      <t>1</t>
    </r>
  </si>
  <si>
    <t>Percentual de recomendações com prazo inicial de cumprimento nos últimos dois anos implementados.</t>
  </si>
  <si>
    <t>Percentual</t>
  </si>
  <si>
    <t>2012</t>
  </si>
  <si>
    <t>P</t>
  </si>
  <si>
    <t>P(a)</t>
  </si>
  <si>
    <t>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</si>
  <si>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</si>
  <si>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MonitorWeb/ Secretaria Federal de Controle (SFC), reportado ao Banco a traves do Relatório de Progresso do Programa</t>
    </r>
  </si>
  <si>
    <r>
      <rPr>
        <b/>
        <sz val="7"/>
        <color rgb="FF222222"/>
        <rFont val="Arial"/>
        <family val="2"/>
      </rPr>
      <t xml:space="preserve">Observations: </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</si>
  <si>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</si>
  <si>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</si>
  <si>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</si>
  <si>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</si>
  <si>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sz val="8"/>
        <color rgb="FF222222"/>
        <rFont val="Arial"/>
        <family val="2"/>
      </rPr>
      <t xml:space="preserve">- </t>
    </r>
    <r>
      <rPr>
        <sz val="8"/>
        <color rgb="FF222222"/>
        <rFont val="Arial"/>
        <family val="2"/>
      </rPr>
      <t>2</t>
    </r>
    <r>
      <rPr>
        <sz val="8"/>
        <color rgb="FF222222"/>
        <rFont val="Arial"/>
        <family val="2"/>
      </rPr>
      <t xml:space="preserve"> -</t>
    </r>
  </si>
  <si>
    <r>
      <rPr>
        <sz val="8"/>
        <color rgb="FF222222"/>
        <rFont val="Arial"/>
        <family val="2"/>
      </rPr>
      <t xml:space="preserve">Printed on:  </t>
    </r>
    <r>
      <rPr>
        <sz val="8"/>
        <color rgb="FF222222"/>
        <rFont val="Arial"/>
        <family val="2"/>
      </rPr>
      <t>Jan 15, 2019</t>
    </r>
    <r>
      <rPr>
        <sz val="8"/>
        <color rgb="FF222222"/>
        <rFont val="Arial"/>
        <family val="2"/>
      </rPr>
      <t xml:space="preserve">   </t>
    </r>
    <r>
      <rPr>
        <sz val="8"/>
        <color rgb="FF222222"/>
        <rFont val="Arial"/>
        <family val="2"/>
      </rPr>
      <t>12:31:26 PM</t>
    </r>
  </si>
  <si>
    <t>OUTCOMES</t>
  </si>
  <si>
    <r>
      <rPr>
        <b/>
        <sz val="7"/>
        <color rgb="FF222222"/>
        <rFont val="Arial"/>
        <family val="2"/>
      </rPr>
      <t xml:space="preserve">Outcome Nbr. </t>
    </r>
    <r>
      <rPr>
        <b/>
        <sz val="7"/>
        <color rgb="FF222222"/>
        <rFont val="Arial"/>
        <family val="2"/>
      </rPr>
      <t>1</t>
    </r>
    <r>
      <rPr>
        <sz val="7"/>
        <color rgb="FF222222"/>
        <rFont val="Arial"/>
        <family val="2"/>
      </rPr>
      <t xml:space="preserve">: </t>
    </r>
    <r>
      <rPr>
        <sz val="7"/>
        <color rgb="FF222222"/>
        <rFont val="Arial"/>
        <family val="2"/>
      </rPr>
      <t>Fortalecimento da Capacidade Operativa da CGU</t>
    </r>
  </si>
  <si>
    <r>
      <rPr>
        <b/>
        <sz val="7"/>
        <color rgb="FF222222"/>
        <rFont val="Arial"/>
        <family val="2"/>
      </rPr>
      <t xml:space="preserve">Observation: </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</si>
  <si>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</si>
  <si>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</si>
  <si>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</si>
  <si>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</si>
  <si>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1</t>
    </r>
    <r>
      <rPr>
        <b/>
        <sz val="7"/>
        <color rgb="FF222222"/>
        <rFont val="Arial"/>
        <family val="2"/>
      </rPr>
      <t>.</t>
    </r>
    <r>
      <rPr>
        <b/>
        <sz val="7"/>
        <color rgb="FF222222"/>
        <rFont val="Arial"/>
        <family val="2"/>
      </rPr>
      <t>0</t>
    </r>
  </si>
  <si>
    <t>Índice de clima organizacional</t>
  </si>
  <si>
    <t>Índice</t>
  </si>
  <si>
    <t>2011</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</si>
  <si>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</si>
  <si>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Pesquisa interna (DGI e DIPLAD)</t>
    </r>
  </si>
  <si>
    <r>
      <rPr>
        <b/>
        <sz val="7"/>
        <color rgb="FF222222"/>
        <rFont val="Arial"/>
        <family val="2"/>
      </rPr>
      <t xml:space="preserve">Observations: </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</si>
  <si>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</si>
  <si>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</si>
  <si>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</si>
  <si>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</si>
  <si>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</si>
  <si>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</si>
  <si>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</si>
  <si>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</si>
  <si>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1</t>
    </r>
    <r>
      <rPr>
        <b/>
        <sz val="7"/>
        <color rgb="FF222222"/>
        <rFont val="Arial"/>
        <family val="2"/>
      </rPr>
      <t>.</t>
    </r>
    <r>
      <rPr>
        <b/>
        <sz val="7"/>
        <color rgb="FF222222"/>
        <rFont val="Arial"/>
        <family val="2"/>
      </rPr>
      <t>1</t>
    </r>
  </si>
  <si>
    <t>Índice de retrabalho - Média de revisões por ação de controle</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</si>
  <si>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</si>
  <si>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Sistema Novo Ativa (SFC)</t>
    </r>
  </si>
  <si>
    <r>
      <rPr>
        <b/>
        <sz val="7"/>
        <color rgb="FF222222"/>
        <rFont val="Arial"/>
        <family val="2"/>
      </rPr>
      <t xml:space="preserve">Observations: </t>
    </r>
    <r>
      <rPr>
        <sz val="7"/>
        <color rgb="FF222222"/>
        <rFont val="Arial"/>
        <family val="2"/>
      </rPr>
      <t>Por cada 100 ações de controle do exercício de 2014, 45,6 revisões foram realizadas). Fonte: Sistema Ativa e Novo Ativa (SFC).</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</si>
  <si>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</si>
  <si>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</si>
  <si>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</si>
  <si>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</si>
  <si>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</si>
  <si>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</si>
  <si>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</si>
  <si>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</si>
  <si>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1</t>
    </r>
    <r>
      <rPr>
        <b/>
        <sz val="7"/>
        <color rgb="FF222222"/>
        <rFont val="Arial"/>
        <family val="2"/>
      </rPr>
      <t>.</t>
    </r>
    <r>
      <rPr>
        <b/>
        <sz val="7"/>
        <color rgb="FF222222"/>
        <rFont val="Arial"/>
        <family val="2"/>
      </rPr>
      <t>2</t>
    </r>
  </si>
  <si>
    <t>Nível de maturidade dos processos relacionados na governança de TI da Controladoria Geral da União, segundo a metodologia CobiT</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</si>
  <si>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</si>
  <si>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Metodologia CobiT</t>
    </r>
  </si>
  <si>
    <r>
      <rPr>
        <b/>
        <sz val="7"/>
        <color rgb="FF222222"/>
        <rFont val="Arial"/>
        <family val="2"/>
      </rPr>
      <t xml:space="preserve">Observations: </t>
    </r>
    <r>
      <rPr>
        <sz val="7"/>
        <color rgb="FF222222"/>
        <rFont val="Arial"/>
        <family val="2"/>
      </rPr>
      <t>A pesquisa inicial de diagnóstico foi financiada pelo Banco com a contratação de uma empresa externa,. As avaliações posteriores já serão feitas com capacidades próprias da CGU.</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</si>
  <si>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</si>
  <si>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</si>
  <si>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</si>
  <si>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</si>
  <si>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Outcome Nbr. </t>
    </r>
    <r>
      <rPr>
        <b/>
        <sz val="7"/>
        <color rgb="FF222222"/>
        <rFont val="Arial"/>
        <family val="2"/>
      </rPr>
      <t>2</t>
    </r>
    <r>
      <rPr>
        <sz val="7"/>
        <color rgb="FF222222"/>
        <rFont val="Arial"/>
        <family val="2"/>
      </rPr>
      <t xml:space="preserve">: </t>
    </r>
    <r>
      <rPr>
        <sz val="7"/>
        <color rgb="FF222222"/>
        <rFont val="Arial"/>
        <family val="2"/>
      </rPr>
      <t>Apoio a melhoria da gestao governamental federal</t>
    </r>
  </si>
  <si>
    <r>
      <rPr>
        <b/>
        <sz val="7"/>
        <color rgb="FF222222"/>
        <rFont val="Arial"/>
        <family val="2"/>
      </rPr>
      <t xml:space="preserve">Observation: </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</si>
  <si>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</si>
  <si>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</si>
  <si>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</si>
  <si>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</si>
  <si>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2</t>
    </r>
    <r>
      <rPr>
        <b/>
        <sz val="7"/>
        <color rgb="FF222222"/>
        <rFont val="Arial"/>
        <family val="2"/>
      </rPr>
      <t>.</t>
    </r>
    <r>
      <rPr>
        <b/>
        <sz val="7"/>
        <color rgb="FF222222"/>
        <rFont val="Arial"/>
        <family val="2"/>
      </rPr>
      <t>0</t>
    </r>
  </si>
  <si>
    <t>Beneficios financeiros anuais decorrentes dos trabalhos da CGU</t>
  </si>
  <si>
    <t>R$</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</si>
  <si>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</si>
  <si>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de Gestão da CGU</t>
    </r>
  </si>
  <si>
    <r>
      <rPr>
        <b/>
        <sz val="7"/>
        <color rgb="FF222222"/>
        <rFont val="Arial"/>
        <family val="2"/>
      </rPr>
      <t xml:space="preserve">Observations: </t>
    </r>
    <r>
      <rPr>
        <sz val="7"/>
        <color rgb="FF222222"/>
        <rFont val="Arial"/>
        <family val="2"/>
      </rPr>
      <t>Em bilhões de R$ (reais). Segundo metodologia de qualificação de eficiência da despesa aprovada na CGU.</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</si>
  <si>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</si>
  <si>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</si>
  <si>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</si>
  <si>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</si>
  <si>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</si>
  <si>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</si>
  <si>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</si>
  <si>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</si>
  <si>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2</t>
    </r>
    <r>
      <rPr>
        <b/>
        <sz val="7"/>
        <color rgb="FF222222"/>
        <rFont val="Arial"/>
        <family val="2"/>
      </rPr>
      <t>.</t>
    </r>
    <r>
      <rPr>
        <b/>
        <sz val="7"/>
        <color rgb="FF222222"/>
        <rFont val="Arial"/>
        <family val="2"/>
      </rPr>
      <t>1</t>
    </r>
  </si>
  <si>
    <t>Percentual de gestores que consideram a atuação da Controladoria Geral da União relevante para seu trabalho.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</si>
  <si>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</si>
  <si>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Pesquisa</t>
    </r>
  </si>
  <si>
    <r>
      <rPr>
        <b/>
        <sz val="7"/>
        <color rgb="FF222222"/>
        <rFont val="Arial"/>
        <family val="2"/>
      </rPr>
      <t xml:space="preserve">Observations: </t>
    </r>
    <r>
      <rPr>
        <sz val="7"/>
        <color rgb="FF222222"/>
        <rFont val="Arial"/>
        <family val="2"/>
      </rPr>
      <t>A pesquisa leva o desempenho da Controladoria Geral da União (CGU) como relevante quando o gestor, assim a considera em pelo menos 5 das 6 línhas de ação apresentadas. A CGU realizará a pesquisa ao final dos anos 3 e 5. Ver detalhes no Plano de Monitoraçã</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</si>
  <si>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</si>
  <si>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</si>
  <si>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</si>
  <si>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</si>
  <si>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</si>
  <si>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</si>
  <si>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</si>
  <si>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</si>
  <si>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2</t>
    </r>
    <r>
      <rPr>
        <b/>
        <sz val="7"/>
        <color rgb="FF222222"/>
        <rFont val="Arial"/>
        <family val="2"/>
      </rPr>
      <t>.</t>
    </r>
    <r>
      <rPr>
        <b/>
        <sz val="7"/>
        <color rgb="FF222222"/>
        <rFont val="Arial"/>
        <family val="2"/>
      </rPr>
      <t>2</t>
    </r>
  </si>
  <si>
    <t>Quantidade de Ouvidorias federais accesiveis pelo Portal ouvidoria.gov</t>
  </si>
  <si>
    <t>Ouvidoria</t>
  </si>
  <si>
    <t>2013</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</si>
  <si>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</si>
  <si>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OGU</t>
    </r>
  </si>
  <si>
    <r>
      <rPr>
        <b/>
        <sz val="7"/>
        <color rgb="FF222222"/>
        <rFont val="Arial"/>
        <family val="2"/>
      </rPr>
      <t xml:space="preserve">Observations: </t>
    </r>
    <r>
      <rPr>
        <sz val="7"/>
        <color rgb="FF222222"/>
        <rFont val="Arial"/>
        <family val="2"/>
      </rPr>
      <t>Atividades para a Ouvidoria Geral da União (OGU). Não foram planejadas na fase te preparação da operação, porém, atualmente os trabalhos da OGU é prioridade da CGU, recomendam que as atividades para OGU sejam efetuadas.</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</si>
  <si>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</si>
  <si>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</si>
  <si>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</si>
  <si>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</si>
  <si>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Outcome Nbr. </t>
    </r>
    <r>
      <rPr>
        <b/>
        <sz val="7"/>
        <color rgb="FF222222"/>
        <rFont val="Arial"/>
        <family val="2"/>
      </rPr>
      <t>3</t>
    </r>
    <r>
      <rPr>
        <sz val="7"/>
        <color rgb="FF222222"/>
        <rFont val="Arial"/>
        <family val="2"/>
      </rPr>
      <t xml:space="preserve">: </t>
    </r>
    <r>
      <rPr>
        <sz val="7"/>
        <color rgb="FF222222"/>
        <rFont val="Arial"/>
        <family val="2"/>
      </rPr>
      <t>Promoção da Transparencia e do Controle Social</t>
    </r>
  </si>
  <si>
    <r>
      <rPr>
        <b/>
        <sz val="7"/>
        <color rgb="FF222222"/>
        <rFont val="Arial"/>
        <family val="2"/>
      </rPr>
      <t xml:space="preserve">Observation: </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</si>
  <si>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</si>
  <si>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</si>
  <si>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</si>
  <si>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</si>
  <si>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3</t>
    </r>
    <r>
      <rPr>
        <b/>
        <sz val="7"/>
        <color rgb="FF222222"/>
        <rFont val="Arial"/>
        <family val="2"/>
      </rPr>
      <t>.</t>
    </r>
    <r>
      <rPr>
        <b/>
        <sz val="7"/>
        <color rgb="FF222222"/>
        <rFont val="Arial"/>
        <family val="2"/>
      </rPr>
      <t>1</t>
    </r>
  </si>
  <si>
    <t>Quantidade de accessos ao Portal do Cidadao</t>
  </si>
  <si>
    <t>Numero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</si>
  <si>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</si>
  <si>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Acesso à ferramenta de colaboração on-line para o controle social (Portal do Cidadão) ampliado</t>
    </r>
  </si>
  <si>
    <r>
      <rPr>
        <b/>
        <sz val="7"/>
        <color rgb="FF222222"/>
        <rFont val="Arial"/>
        <family val="2"/>
      </rPr>
      <t xml:space="preserve">Observations: </t>
    </r>
    <r>
      <rPr>
        <sz val="7"/>
        <color rgb="FF222222"/>
        <rFont val="Arial"/>
        <family val="2"/>
      </rPr>
      <t>(milhares)</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</si>
  <si>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</si>
  <si>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</si>
  <si>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</si>
  <si>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</si>
  <si>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</si>
  <si>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</si>
  <si>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</si>
  <si>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</si>
  <si>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3</t>
    </r>
    <r>
      <rPr>
        <b/>
        <sz val="7"/>
        <color rgb="FF222222"/>
        <rFont val="Arial"/>
        <family val="2"/>
      </rPr>
      <t>.</t>
    </r>
    <r>
      <rPr>
        <b/>
        <sz val="7"/>
        <color rgb="FF222222"/>
        <rFont val="Arial"/>
        <family val="2"/>
      </rPr>
      <t>1</t>
    </r>
  </si>
  <si>
    <t>Quantidade de acessos ao Portal de Transparencia (STPC)</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</si>
  <si>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</si>
  <si>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Fonte: Estatísticas de acesso ao Portal da Transparência (Google Analytics)</t>
    </r>
  </si>
  <si>
    <r>
      <rPr>
        <b/>
        <sz val="7"/>
        <color rgb="FF222222"/>
        <rFont val="Arial"/>
        <family val="2"/>
      </rPr>
      <t xml:space="preserve">Observations: </t>
    </r>
    <r>
      <rPr>
        <sz val="7"/>
        <color rgb="FF222222"/>
        <rFont val="Arial"/>
        <family val="2"/>
      </rPr>
      <t>(média mensal em milhares de acessos) Quantidade de acessos em 2014: 14.608.603.</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</si>
  <si>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</si>
  <si>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</si>
  <si>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</si>
  <si>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</si>
  <si>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Outcome Nbr. </t>
    </r>
    <r>
      <rPr>
        <b/>
        <sz val="7"/>
        <color rgb="FF222222"/>
        <rFont val="Arial"/>
        <family val="2"/>
      </rPr>
      <t>4</t>
    </r>
    <r>
      <rPr>
        <sz val="7"/>
        <color rgb="FF222222"/>
        <rFont val="Arial"/>
        <family val="2"/>
      </rPr>
      <t xml:space="preserve">: </t>
    </r>
    <r>
      <rPr>
        <sz val="7"/>
        <color rgb="FF222222"/>
        <rFont val="Arial"/>
        <family val="2"/>
      </rPr>
      <t>Fortalecimento da transparencia e dos sistemas de controle interno nos governos estaduais e municipais</t>
    </r>
  </si>
  <si>
    <r>
      <rPr>
        <b/>
        <sz val="7"/>
        <color rgb="FF222222"/>
        <rFont val="Arial"/>
        <family val="2"/>
      </rPr>
      <t xml:space="preserve">Observation: </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</si>
  <si>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</si>
  <si>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</si>
  <si>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</si>
  <si>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</si>
  <si>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4</t>
    </r>
    <r>
      <rPr>
        <b/>
        <sz val="7"/>
        <color rgb="FF222222"/>
        <rFont val="Arial"/>
        <family val="2"/>
      </rPr>
      <t>.</t>
    </r>
    <r>
      <rPr>
        <b/>
        <sz val="7"/>
        <color rgb="FF222222"/>
        <rFont val="Arial"/>
        <family val="2"/>
      </rPr>
      <t>0</t>
    </r>
  </si>
  <si>
    <t>Unidades Federativas (UFs) com Lei de Acceso a Informaçao (LAI) regulamentada (STPC)</t>
  </si>
  <si>
    <t>Unidades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</si>
  <si>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</si>
  <si>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Mapa da Transparência</t>
    </r>
  </si>
  <si>
    <r>
      <rPr>
        <b/>
        <sz val="7"/>
        <color rgb="FF222222"/>
        <rFont val="Arial"/>
        <family val="2"/>
      </rPr>
      <t xml:space="preserve">Observations: </t>
    </r>
    <r>
      <rPr>
        <sz val="7"/>
        <color rgb="FF222222"/>
        <rFont val="Arial"/>
        <family val="2"/>
      </rPr>
      <t>Distrito Federal e 19 Estados (Alagoas, Bahia, Ceará, Espírito Santo, Goiás, Minas Gerais, Mato Grosso, Mato Grosso do Sul, Paraíba, Pernambuco, Piauí, Paraná, Rio de Janeiro, Rondônia, Rio Grande do Sul, Santa Catarina, Sergipe, São Paulo e Tocantins)</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</si>
  <si>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</si>
  <si>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</si>
  <si>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</si>
  <si>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</si>
  <si>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Indicator</t>
    </r>
  </si>
  <si>
    <r>
      <rPr>
        <b/>
        <sz val="7"/>
        <color rgb="FF222222"/>
        <rFont val="Arial"/>
        <family val="2"/>
      </rPr>
      <t xml:space="preserve"> </t>
    </r>
    <r>
      <rPr>
        <b/>
        <sz val="7"/>
        <color rgb="FF222222"/>
        <rFont val="Arial"/>
        <family val="2"/>
      </rPr>
      <t>Unit of Measure</t>
    </r>
  </si>
  <si>
    <r>
      <rPr>
        <b/>
        <sz val="7"/>
        <color rgb="FF222222"/>
        <rFont val="Arial"/>
        <family val="2"/>
      </rPr>
      <t xml:space="preserve"> </t>
    </r>
    <r>
      <rPr>
        <b/>
        <sz val="7"/>
        <color rgb="FF222222"/>
        <rFont val="Arial"/>
        <family val="2"/>
      </rPr>
      <t>Baseline</t>
    </r>
  </si>
  <si>
    <r>
      <rPr>
        <b/>
        <sz val="7"/>
        <color rgb="FF222222"/>
        <rFont val="Arial"/>
        <family val="2"/>
      </rPr>
      <t xml:space="preserve"> </t>
    </r>
    <r>
      <rPr>
        <b/>
        <sz val="7"/>
        <color rgb="FF222222"/>
        <rFont val="Arial"/>
        <family val="2"/>
      </rPr>
      <t>Baseline Year</t>
    </r>
  </si>
  <si>
    <r>
      <rPr>
        <b/>
        <sz val="7"/>
        <color rgb="FF222222"/>
        <rFont val="Arial"/>
        <family val="2"/>
      </rPr>
      <t>4</t>
    </r>
    <r>
      <rPr>
        <b/>
        <sz val="7"/>
        <color rgb="FF222222"/>
        <rFont val="Arial"/>
        <family val="2"/>
      </rPr>
      <t>.</t>
    </r>
    <r>
      <rPr>
        <b/>
        <sz val="7"/>
        <color rgb="FF222222"/>
        <rFont val="Arial"/>
        <family val="2"/>
      </rPr>
      <t>1</t>
    </r>
  </si>
  <si>
    <t>Percentual de municipios de mais de 100.000 habitantes com regulamentaçao da LAI implementada (STPC)</t>
  </si>
  <si>
    <t>%</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</si>
  <si>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</si>
  <si>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Mapa da Transparência</t>
    </r>
  </si>
  <si>
    <r>
      <rPr>
        <b/>
        <sz val="7"/>
        <color rgb="FF222222"/>
        <rFont val="Arial"/>
        <family val="2"/>
      </rPr>
      <t xml:space="preserve">Observations: </t>
    </r>
    <r>
      <rPr>
        <sz val="7"/>
        <color rgb="FF222222"/>
        <rFont val="Arial"/>
        <family val="2"/>
      </rPr>
      <t>Com relação aos municípios, acima de 100 mil habitantes, 30% (incluindo capitais) foi localizada regulamentação da Lei de Acesso à Informação.</t>
    </r>
  </si>
  <si>
    <r>
      <rPr>
        <b/>
        <sz val="7"/>
        <color rgb="FF222222"/>
        <rFont val="Arial"/>
        <family val="2"/>
      </rPr>
      <t xml:space="preserve"> </t>
    </r>
    <r>
      <rPr>
        <b/>
        <sz val="7"/>
        <color rgb="FF222222"/>
        <rFont val="Arial"/>
        <family val="2"/>
      </rPr>
      <t>Pro-Gender</t>
    </r>
  </si>
  <si>
    <r>
      <rPr>
        <b/>
        <sz val="7"/>
        <color rgb="FF222222"/>
        <rFont val="Arial"/>
        <family val="2"/>
      </rPr>
      <t xml:space="preserve"> </t>
    </r>
    <r>
      <rPr>
        <b/>
        <sz val="7"/>
        <color rgb="FF222222"/>
        <rFont val="Arial"/>
        <family val="2"/>
      </rPr>
      <t>Pro-Ethnicity</t>
    </r>
  </si>
  <si>
    <r>
      <rPr>
        <b/>
        <sz val="7"/>
        <color rgb="FF222222"/>
        <rFont val="Arial"/>
        <family val="2"/>
      </rPr>
      <t xml:space="preserve"> </t>
    </r>
    <r>
      <rPr>
        <b/>
        <sz val="7"/>
        <color rgb="FF222222"/>
        <rFont val="Arial"/>
        <family val="2"/>
      </rPr>
      <t>CRF indicator</t>
    </r>
  </si>
  <si>
    <r>
      <rPr>
        <b/>
        <sz val="7"/>
        <color rgb="FF222222"/>
        <rFont val="Arial"/>
        <family val="2"/>
      </rPr>
      <t xml:space="preserve"> </t>
    </r>
    <r>
      <rPr>
        <b/>
        <sz val="7"/>
        <color rgb="FF222222"/>
        <rFont val="Arial"/>
        <family val="2"/>
      </rPr>
      <t>Strategic Alignment</t>
    </r>
  </si>
  <si>
    <r>
      <rPr>
        <sz val="8"/>
        <color rgb="FF222222"/>
        <rFont val="Arial"/>
        <family val="2"/>
      </rPr>
      <t xml:space="preserve">- </t>
    </r>
    <r>
      <rPr>
        <sz val="8"/>
        <color rgb="FF222222"/>
        <rFont val="Arial"/>
        <family val="2"/>
      </rPr>
      <t>3</t>
    </r>
    <r>
      <rPr>
        <sz val="8"/>
        <color rgb="FF222222"/>
        <rFont val="Arial"/>
        <family val="2"/>
      </rPr>
      <t xml:space="preserve"> -</t>
    </r>
  </si>
  <si>
    <t>OUTPUTS PHYSICAL PROGRESS</t>
  </si>
  <si>
    <r>
      <rPr>
        <sz val="7"/>
        <color rgb="FF222222"/>
        <rFont val="Arial"/>
        <family val="2"/>
      </rPr>
      <t>Component Nbr.</t>
    </r>
    <r>
      <rPr>
        <sz val="7"/>
        <color rgb="FF222222"/>
        <rFont val="Arial"/>
        <family val="2"/>
      </rPr>
      <t>1</t>
    </r>
    <r>
      <rPr>
        <sz val="7"/>
        <color rgb="FF222222"/>
        <rFont val="Arial"/>
        <family val="2"/>
      </rPr>
      <t xml:space="preserve">: </t>
    </r>
    <r>
      <rPr>
        <sz val="7"/>
        <color rgb="FF222222"/>
        <rFont val="Arial"/>
        <family val="2"/>
      </rPr>
      <t>Fortalecimento da Capacidade Operativa da CGU</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</si>
  <si>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</si>
  <si>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</si>
  <si>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t>2019</t>
  </si>
  <si>
    <r>
      <rPr>
        <b/>
        <sz val="7"/>
        <color rgb="FF222222"/>
        <rFont val="Arial"/>
        <family val="2"/>
      </rPr>
      <t>1</t>
    </r>
    <r>
      <rPr>
        <b/>
        <sz val="7"/>
        <color rgb="FF222222"/>
        <rFont val="Arial"/>
        <family val="2"/>
      </rPr>
      <t>.</t>
    </r>
    <r>
      <rPr>
        <b/>
        <sz val="7"/>
        <color rgb="FF222222"/>
        <rFont val="Arial"/>
        <family val="2"/>
      </rPr>
      <t>1</t>
    </r>
  </si>
  <si>
    <t>C1.P15 (SFC) - Processos incorporados ao sistema de gestão das ações de controle</t>
  </si>
  <si>
    <t>Processos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</si>
  <si>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</si>
  <si>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</si>
  <si>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</si>
  <si>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</si>
  <si>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</si>
  <si>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</si>
  <si>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</si>
  <si>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</si>
  <si>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</si>
  <si>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</si>
  <si>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2</t>
    </r>
  </si>
  <si>
    <t>C1.P16 (CRG) - Aparelhamento da Corregedoria Geral da União</t>
  </si>
  <si>
    <t>Equipamento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</si>
  <si>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</si>
  <si>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</si>
  <si>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</si>
  <si>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</si>
  <si>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</si>
  <si>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</si>
  <si>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</si>
  <si>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</si>
  <si>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</si>
  <si>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</si>
  <si>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3</t>
    </r>
  </si>
  <si>
    <t>C1.P1 (ASCOM) - Proposta de política de comunicação</t>
  </si>
  <si>
    <t>Proposta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</si>
  <si>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</si>
  <si>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Publicação de norma em B.I</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</si>
  <si>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</si>
  <si>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</si>
  <si>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</si>
  <si>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</si>
  <si>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</si>
  <si>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</si>
  <si>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</si>
  <si>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</si>
  <si>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4</t>
    </r>
  </si>
  <si>
    <t>C1.P2 (CRG) - Reestruturação de salas de videoconferência</t>
  </si>
  <si>
    <t>Salas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</si>
  <si>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</si>
  <si>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</si>
  <si>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</si>
  <si>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</si>
  <si>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</si>
  <si>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</si>
  <si>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</si>
  <si>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</si>
  <si>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</si>
  <si>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</si>
  <si>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5</t>
    </r>
  </si>
  <si>
    <t>C1.P3 (DGI) - Proposta de modelo de gestão de pessoas.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</si>
  <si>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</si>
  <si>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</si>
  <si>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</si>
  <si>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</si>
  <si>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</si>
  <si>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</si>
  <si>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</si>
  <si>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</si>
  <si>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</si>
  <si>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</si>
  <si>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6</t>
    </r>
  </si>
  <si>
    <t>C1.P4 (DGI) - Sistema informatizado de gestão de pessoas e gestão administrativa implantado.</t>
  </si>
  <si>
    <t>Sistema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</si>
  <si>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</si>
  <si>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</si>
  <si>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</si>
  <si>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</si>
  <si>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</si>
  <si>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</si>
  <si>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</si>
  <si>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</si>
  <si>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</si>
  <si>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</si>
  <si>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7</t>
    </r>
  </si>
  <si>
    <t>C1.P5 (DGI) - Proposta de metodologia para elaboração de instrumentos de Gestão Documental Arquivística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</si>
  <si>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</si>
  <si>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</si>
  <si>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</si>
  <si>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</si>
  <si>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</si>
  <si>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</si>
  <si>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</si>
  <si>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</si>
  <si>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</si>
  <si>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</si>
  <si>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8</t>
    </r>
  </si>
  <si>
    <t>C1.P6 (DIE) - Núcleos de especialização</t>
  </si>
  <si>
    <t>Núcleos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</si>
  <si>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</si>
  <si>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</si>
  <si>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</si>
  <si>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</si>
  <si>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</si>
  <si>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</si>
  <si>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</si>
  <si>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</si>
  <si>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</si>
  <si>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</si>
  <si>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9</t>
    </r>
  </si>
  <si>
    <t>C1.P7 (DIE) - Fortalecimento da estrutura de suporte da DIE</t>
  </si>
  <si>
    <t>Atividades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</si>
  <si>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</si>
  <si>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</si>
  <si>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</si>
  <si>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</si>
  <si>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</si>
  <si>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</si>
  <si>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</si>
  <si>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</si>
  <si>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</si>
  <si>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</si>
  <si>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10</t>
    </r>
  </si>
  <si>
    <t>C1.P8 (DIPLAD) - Estrutura institucional de capacitação e modernização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</si>
  <si>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</si>
  <si>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</si>
  <si>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</si>
  <si>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</si>
  <si>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</si>
  <si>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</si>
  <si>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</si>
  <si>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</si>
  <si>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</si>
  <si>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</si>
  <si>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11</t>
    </r>
  </si>
  <si>
    <t>C1.P9 (DSI) - Ampliação da utilização do sistema de gestão eletrônica de documentos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</si>
  <si>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</si>
  <si>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</si>
  <si>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</si>
  <si>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</si>
  <si>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</si>
  <si>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</si>
  <si>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</si>
  <si>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</si>
  <si>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</si>
  <si>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</si>
  <si>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12</t>
    </r>
  </si>
  <si>
    <t>C1.P10 (DSI) - Processos de Governança de TI revisados e internalizados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</si>
  <si>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</si>
  <si>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</si>
  <si>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</si>
  <si>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</si>
  <si>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</si>
  <si>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</si>
  <si>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</si>
  <si>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</si>
  <si>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</si>
  <si>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</si>
  <si>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13</t>
    </r>
  </si>
  <si>
    <t>C1.P11 (OGU) - Instrumentos de Gestão do Conhecimento Recursal</t>
  </si>
  <si>
    <t>Instrumento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</si>
  <si>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</si>
  <si>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</si>
  <si>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</si>
  <si>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</si>
  <si>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</si>
  <si>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</si>
  <si>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</si>
  <si>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</si>
  <si>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</si>
  <si>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</si>
  <si>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14</t>
    </r>
  </si>
  <si>
    <t>C1.P14 (SFC) - Metodologia de dimensionamento do impacto econômico de ações de controle aprimorada</t>
  </si>
  <si>
    <t>Metodologia Comparada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</si>
  <si>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</si>
  <si>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</si>
  <si>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</si>
  <si>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</si>
  <si>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</si>
  <si>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</si>
  <si>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</si>
  <si>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</si>
  <si>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</si>
  <si>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</si>
  <si>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14</t>
    </r>
  </si>
  <si>
    <t>C1.P12 (OGU) - Solução de automação para coleta e agregação de dados na área da Ouvidoria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</si>
  <si>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</si>
  <si>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</si>
  <si>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</si>
  <si>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</si>
  <si>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</si>
  <si>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</si>
  <si>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</si>
  <si>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</si>
  <si>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</si>
  <si>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</si>
  <si>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15</t>
    </r>
  </si>
  <si>
    <t>C1.P13 (CGU) - Processos da Controladoria-Geral da União mapeados e remodelados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</si>
  <si>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</si>
  <si>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</si>
  <si>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</si>
  <si>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</si>
  <si>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</si>
  <si>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</si>
  <si>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</si>
  <si>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</si>
  <si>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sz val="7"/>
        <color rgb="FF222222"/>
        <rFont val="Arial"/>
        <family val="2"/>
      </rPr>
      <t>Component Nbr.</t>
    </r>
    <r>
      <rPr>
        <sz val="7"/>
        <color rgb="FF222222"/>
        <rFont val="Arial"/>
        <family val="2"/>
      </rPr>
      <t>2</t>
    </r>
    <r>
      <rPr>
        <sz val="7"/>
        <color rgb="FF222222"/>
        <rFont val="Arial"/>
        <family val="2"/>
      </rPr>
      <t xml:space="preserve">: </t>
    </r>
    <r>
      <rPr>
        <sz val="7"/>
        <color rgb="FF222222"/>
        <rFont val="Arial"/>
        <family val="2"/>
      </rPr>
      <t>Apoio à Melhoria da Gestão do Governo Federal</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</si>
  <si>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</si>
  <si>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</si>
  <si>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1</t>
    </r>
  </si>
  <si>
    <t>C2.P1 (CRG) - Cursos de Capacitação em Procedimentos Disciplinares</t>
  </si>
  <si>
    <t>Servidores Capacitados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</si>
  <si>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</si>
  <si>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</si>
  <si>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</si>
  <si>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</si>
  <si>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</si>
  <si>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</si>
  <si>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</si>
  <si>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</si>
  <si>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</si>
  <si>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</si>
  <si>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2</t>
    </r>
  </si>
  <si>
    <t>C2.P2 (OGU) - Sistema integrado OGU - demais Ouvidorias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</si>
  <si>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</si>
  <si>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</si>
  <si>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</si>
  <si>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</si>
  <si>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</si>
  <si>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</si>
  <si>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</si>
  <si>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</si>
  <si>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</si>
  <si>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</si>
  <si>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3</t>
    </r>
  </si>
  <si>
    <t>C2.P3 (OGU) - Kits de apoio às atividades das ouvidorias</t>
  </si>
  <si>
    <t>Kits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</si>
  <si>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</si>
  <si>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</si>
  <si>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</si>
  <si>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</si>
  <si>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</si>
  <si>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</si>
  <si>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</si>
  <si>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</si>
  <si>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</si>
  <si>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</si>
  <si>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3</t>
    </r>
  </si>
  <si>
    <t>C2.P4 (OGU) - Portal Ouvidorias.gov e sistema de ouvidoria web</t>
  </si>
  <si>
    <t>Portal</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</si>
  <si>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</si>
  <si>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</si>
  <si>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</si>
  <si>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</si>
  <si>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</si>
  <si>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</si>
  <si>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</si>
  <si>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</si>
  <si>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</si>
  <si>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</si>
  <si>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4</t>
    </r>
  </si>
  <si>
    <t>C2.P5 (OGU) - Cursos de Capacitação em Ouvidoria</t>
  </si>
  <si>
    <t>Crusos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</si>
  <si>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</si>
  <si>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</si>
  <si>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</si>
  <si>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</si>
  <si>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</si>
  <si>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</si>
  <si>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</si>
  <si>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</si>
  <si>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</si>
  <si>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</si>
  <si>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5</t>
    </r>
  </si>
  <si>
    <t>C2.P6 (OGU) - Publicações da OGU</t>
  </si>
  <si>
    <t>Publicações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</si>
  <si>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</si>
  <si>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</si>
  <si>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</si>
  <si>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</si>
  <si>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</si>
  <si>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</si>
  <si>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</si>
  <si>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</si>
  <si>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</si>
  <si>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</si>
  <si>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6</t>
    </r>
  </si>
  <si>
    <t>C2.P7 (SFC) - Módulos de serviços da CGU para os gestores implantados no Portal</t>
  </si>
  <si>
    <t>Módulos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</si>
  <si>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</si>
  <si>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</si>
  <si>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</si>
  <si>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</si>
  <si>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</si>
  <si>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</si>
  <si>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</si>
  <si>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</si>
  <si>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</si>
  <si>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</si>
  <si>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7</t>
    </r>
  </si>
  <si>
    <t>C2.P8 (CGU) - Plataforma de Gestão de Riscos da Administração Pública Federal (APF)</t>
  </si>
  <si>
    <t>Plataforma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</si>
  <si>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</si>
  <si>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</si>
  <si>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</si>
  <si>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</si>
  <si>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</si>
  <si>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</si>
  <si>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</si>
  <si>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</si>
  <si>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</si>
  <si>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</si>
  <si>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7</t>
    </r>
  </si>
  <si>
    <t>C2.P9 (STPC) - Sistema de conflito de interesses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</si>
  <si>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</si>
  <si>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</si>
  <si>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</si>
  <si>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</si>
  <si>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</si>
  <si>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</si>
  <si>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</si>
  <si>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</si>
  <si>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</si>
  <si>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</si>
  <si>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8</t>
    </r>
  </si>
  <si>
    <t>C2.P10 (STPC) - Proposta de avaliação de integridade dos órgãos e entidades do Poder Executivo Federal</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</si>
  <si>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</si>
  <si>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</si>
  <si>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</si>
  <si>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</si>
  <si>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</si>
  <si>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</si>
  <si>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</si>
  <si>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</si>
  <si>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</si>
  <si>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</si>
  <si>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9</t>
    </r>
  </si>
  <si>
    <t>C2.P11 (CRG) - Encontro de Corregedorias</t>
  </si>
  <si>
    <t>Encontros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</si>
  <si>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</si>
  <si>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</si>
  <si>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</si>
  <si>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</si>
  <si>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</si>
  <si>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</si>
  <si>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</si>
  <si>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</si>
  <si>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</si>
  <si>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</si>
  <si>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10</t>
    </r>
  </si>
  <si>
    <t>C2.P12 (CRG) - Campanha para divulgação do papel dos órgãos públicos com relação à Lei de Responsabilização de Pessoa Jurídica</t>
  </si>
  <si>
    <t>Eventos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</si>
  <si>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</si>
  <si>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</si>
  <si>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</si>
  <si>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</si>
  <si>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</si>
  <si>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</si>
  <si>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</si>
  <si>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</si>
  <si>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</si>
  <si>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</si>
  <si>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11</t>
    </r>
  </si>
  <si>
    <t>C2.P13 (crg) - Kits da Corregedoria entregue nas Regionais da Controladoria-Geral da União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</si>
  <si>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</si>
  <si>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</si>
  <si>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</si>
  <si>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</si>
  <si>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</si>
  <si>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</si>
  <si>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</si>
  <si>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</si>
  <si>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sz val="7"/>
        <color rgb="FF222222"/>
        <rFont val="Arial"/>
        <family val="2"/>
      </rPr>
      <t>Component Nbr.</t>
    </r>
    <r>
      <rPr>
        <sz val="7"/>
        <color rgb="FF222222"/>
        <rFont val="Arial"/>
        <family val="2"/>
      </rPr>
      <t>3</t>
    </r>
    <r>
      <rPr>
        <sz val="7"/>
        <color rgb="FF222222"/>
        <rFont val="Arial"/>
        <family val="2"/>
      </rPr>
      <t xml:space="preserve">: </t>
    </r>
    <r>
      <rPr>
        <sz val="7"/>
        <color rgb="FF222222"/>
        <rFont val="Arial"/>
        <family val="2"/>
      </rPr>
      <t>Promoção da Transparência e do Controle Social</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</si>
  <si>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</si>
  <si>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</si>
  <si>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1</t>
    </r>
  </si>
  <si>
    <t>C3.P1 (OGU) - Estudos sobre implementação das instâncias recursais e efetividade da Lei de Acesso à Informação</t>
  </si>
  <si>
    <t>Estudos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</si>
  <si>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</si>
  <si>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</si>
  <si>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</si>
  <si>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</si>
  <si>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</si>
  <si>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</si>
  <si>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</si>
  <si>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</si>
  <si>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</si>
  <si>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</si>
  <si>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2</t>
    </r>
  </si>
  <si>
    <t>C3.P2 (OGU) - Terminais de recebimento de manifestação de ouvidoria</t>
  </si>
  <si>
    <t>Terminais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</si>
  <si>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</si>
  <si>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</si>
  <si>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</si>
  <si>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</si>
  <si>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</si>
  <si>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</si>
  <si>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</si>
  <si>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</si>
  <si>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</si>
  <si>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</si>
  <si>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2</t>
    </r>
  </si>
  <si>
    <t>C3.P3 (STPC) - Proposta de política de aprofundamento, avaliação e monitoramento da Lei de Acesso à Informação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</si>
  <si>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</si>
  <si>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</si>
  <si>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</si>
  <si>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</si>
  <si>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</si>
  <si>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</si>
  <si>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</si>
  <si>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</si>
  <si>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</si>
  <si>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</si>
  <si>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3</t>
    </r>
  </si>
  <si>
    <t>C3.P4 (STPC) - Cursos de Ensino à Distância em transparência e controle social (EAD)</t>
  </si>
  <si>
    <t>Cursos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</si>
  <si>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</si>
  <si>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</si>
  <si>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</si>
  <si>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</si>
  <si>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</si>
  <si>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</si>
  <si>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</si>
  <si>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</si>
  <si>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</si>
  <si>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</si>
  <si>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4</t>
    </r>
  </si>
  <si>
    <t>C3.P5 (STPC) - Modelo de gestão e atuação do Executivo Federal na parceria para o Governo Aberto</t>
  </si>
  <si>
    <t>Modelo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</si>
  <si>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</si>
  <si>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</si>
  <si>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</si>
  <si>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</si>
  <si>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</si>
  <si>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</si>
  <si>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</si>
  <si>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</si>
  <si>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</si>
  <si>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</si>
  <si>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5</t>
    </r>
  </si>
  <si>
    <t>C3.P6 (STPC) - Novo Portal da Transparência</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</si>
  <si>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</si>
  <si>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</si>
  <si>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</si>
  <si>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</si>
  <si>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</si>
  <si>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</si>
  <si>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</si>
  <si>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</si>
  <si>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</si>
  <si>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</si>
  <si>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6</t>
    </r>
  </si>
  <si>
    <t>C3.P7 (STPC) - Portal do Cidadão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</si>
  <si>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</si>
  <si>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</si>
  <si>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</si>
  <si>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</si>
  <si>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</si>
  <si>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</si>
  <si>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</si>
  <si>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</si>
  <si>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sz val="7"/>
        <color rgb="FF222222"/>
        <rFont val="Arial"/>
        <family val="2"/>
      </rPr>
      <t>Component Nbr.</t>
    </r>
    <r>
      <rPr>
        <sz val="7"/>
        <color rgb="FF222222"/>
        <rFont val="Arial"/>
        <family val="2"/>
      </rPr>
      <t>4</t>
    </r>
    <r>
      <rPr>
        <sz val="7"/>
        <color rgb="FF222222"/>
        <rFont val="Arial"/>
        <family val="2"/>
      </rPr>
      <t xml:space="preserve">: </t>
    </r>
    <r>
      <rPr>
        <sz val="7"/>
        <color rgb="FF222222"/>
        <rFont val="Arial"/>
        <family val="2"/>
      </rPr>
      <t>Fortalecimento da Transparência e dos Sistemas de Controle Interno nos Governos Subnacionais</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</si>
  <si>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</si>
  <si>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</si>
  <si>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1</t>
    </r>
  </si>
  <si>
    <t>C4.P1 (DIE) - Unidades ODP estaduais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</si>
  <si>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</si>
  <si>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</si>
  <si>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</si>
  <si>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</si>
  <si>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</si>
  <si>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</si>
  <si>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</si>
  <si>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</si>
  <si>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</si>
  <si>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</si>
  <si>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2</t>
    </r>
  </si>
  <si>
    <t>C4.P2 (OGU) - Kits de apoio às atividades das Regionais da Controladoria-Geral da União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</si>
  <si>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</si>
  <si>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</si>
  <si>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</si>
  <si>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</si>
  <si>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</si>
  <si>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</si>
  <si>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</si>
  <si>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</si>
  <si>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</si>
  <si>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</si>
  <si>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3</t>
    </r>
  </si>
  <si>
    <t>C4.P3 (STPC) - Cursos para gestores dos entes subnacionais</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</si>
  <si>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</si>
  <si>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</si>
  <si>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</si>
  <si>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</si>
  <si>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</si>
  <si>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</si>
  <si>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</si>
  <si>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</si>
  <si>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</si>
  <si>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</si>
  <si>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4</t>
    </r>
  </si>
  <si>
    <t>C4.P4 (STPC) - Sistema do Mapa Interativo Social do Brasil Transparente</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</si>
  <si>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</si>
  <si>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</si>
  <si>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</si>
  <si>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</si>
  <si>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</si>
  <si>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</si>
  <si>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</si>
  <si>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</si>
  <si>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</si>
  <si>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</si>
  <si>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5</t>
    </r>
  </si>
  <si>
    <t>C4.P5 (STPC) - Sistema de gestão de ações de prevenção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</si>
  <si>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</si>
  <si>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</si>
  <si>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</si>
  <si>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</si>
  <si>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</si>
  <si>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</si>
  <si>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</si>
  <si>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</si>
  <si>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</si>
  <si>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</si>
  <si>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5</t>
    </r>
  </si>
  <si>
    <t>C4.P6 (CRG) - Cursos para gestores estaduais e municipais na Lei Anticorrupção</t>
  </si>
  <si>
    <r>
      <rPr>
        <b/>
        <sz val="7"/>
        <color rgb="FF222222"/>
        <rFont val="Arial"/>
        <family val="2"/>
      </rPr>
      <t>Details</t>
    </r>
    <r>
      <rPr>
        <b/>
        <sz val="7"/>
        <color rgb="FF222222"/>
        <rFont val="Arial"/>
        <family val="2"/>
      </rPr>
      <t xml:space="preserve"> </t>
    </r>
  </si>
  <si>
    <r>
      <rPr>
        <b/>
        <sz val="7"/>
        <color rgb="FF222222"/>
        <rFont val="Arial"/>
        <family val="2"/>
      </rPr>
      <t xml:space="preserve">Means of verification: </t>
    </r>
    <r>
      <rPr>
        <sz val="7"/>
        <color rgb="FF222222"/>
        <rFont val="Arial"/>
        <family val="2"/>
      </rPr>
      <t>Relatório Semestral de Progresso</t>
    </r>
  </si>
  <si>
    <r>
      <rPr>
        <sz val="7"/>
        <color rgb="FF222222"/>
        <rFont val="Arial"/>
        <family val="2"/>
      </rPr>
      <t xml:space="preserve"> </t>
    </r>
    <r>
      <rPr>
        <b/>
        <sz val="7"/>
        <color rgb="FF222222"/>
        <rFont val="Arial"/>
        <family val="2"/>
      </rPr>
      <t>Pro-Gender</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</si>
  <si>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</si>
  <si>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CRF indicator</t>
    </r>
  </si>
  <si>
    <r>
      <rPr>
        <sz val="7"/>
        <color rgb="FF222222"/>
        <rFont val="Arial"/>
        <family val="2"/>
      </rPr>
      <t xml:space="preserve"> </t>
    </r>
    <r>
      <rPr>
        <b/>
        <sz val="7"/>
        <color rgb="FF222222"/>
        <rFont val="Arial"/>
        <family val="2"/>
      </rPr>
      <t>Pro-Ethnicity</t>
    </r>
  </si>
  <si>
    <r>
      <rPr>
        <sz val="7"/>
        <color rgb="FF222222"/>
        <rFont val="Arial"/>
        <family val="2"/>
      </rPr>
      <t xml:space="preserve"> </t>
    </r>
    <r>
      <rPr>
        <sz val="7"/>
        <color rgb="FF222222"/>
        <rFont val="Arial"/>
        <family val="2"/>
      </rPr>
      <t>No</t>
    </r>
  </si>
  <si>
    <r>
      <rPr>
        <b/>
        <sz val="7"/>
        <color rgb="FF222222"/>
        <rFont val="Arial"/>
        <family val="2"/>
      </rPr>
      <t xml:space="preserve"> </t>
    </r>
    <r>
      <rPr>
        <b/>
        <sz val="7"/>
        <color rgb="FF222222"/>
        <rFont val="Arial"/>
        <family val="2"/>
      </rPr>
      <t>Strategic Alignment</t>
    </r>
  </si>
  <si>
    <t>OUTPUTS FINANCIAL PROGRESS (US$)</t>
  </si>
  <si>
    <r>
      <rPr>
        <sz val="7"/>
        <color rgb="FF222222"/>
        <rFont val="Arial"/>
        <family val="2"/>
      </rPr>
      <t>Component Nbr.</t>
    </r>
    <r>
      <rPr>
        <sz val="7"/>
        <color rgb="FF222222"/>
        <rFont val="Arial"/>
        <family val="2"/>
      </rPr>
      <t>1</t>
    </r>
    <r>
      <rPr>
        <sz val="7"/>
        <color rgb="FF222222"/>
        <rFont val="Arial"/>
        <family val="2"/>
      </rPr>
      <t xml:space="preserve">: </t>
    </r>
    <r>
      <rPr>
        <sz val="7"/>
        <color rgb="FF222222"/>
        <rFont val="Arial"/>
        <family val="2"/>
      </rPr>
      <t>Fortalecimento da Capacidade Operativa da CGU</t>
    </r>
  </si>
  <si>
    <t>Component revised cost</t>
  </si>
  <si>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</si>
  <si>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</si>
  <si>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</si>
  <si>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</si>
  <si>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</si>
  <si>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2</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</si>
  <si>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</si>
  <si>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</si>
  <si>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3</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</si>
  <si>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</si>
  <si>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</si>
  <si>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4</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</si>
  <si>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</si>
  <si>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</si>
  <si>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5</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</si>
  <si>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</si>
  <si>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</si>
  <si>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6</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</si>
  <si>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</si>
  <si>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</si>
  <si>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7</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</si>
  <si>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</si>
  <si>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</si>
  <si>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8</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</si>
  <si>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</si>
  <si>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</si>
  <si>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9</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</si>
  <si>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</si>
  <si>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</si>
  <si>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10</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</si>
  <si>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</si>
  <si>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</si>
  <si>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11</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</si>
  <si>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</si>
  <si>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</si>
  <si>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12</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</si>
  <si>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</si>
  <si>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</si>
  <si>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13</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</si>
  <si>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</si>
  <si>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</si>
  <si>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14</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</si>
  <si>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</si>
  <si>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</si>
  <si>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14</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</si>
  <si>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</si>
  <si>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</si>
  <si>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1</t>
    </r>
    <r>
      <rPr>
        <b/>
        <sz val="7"/>
        <color rgb="FF222222"/>
        <rFont val="Arial"/>
        <family val="2"/>
      </rPr>
      <t>.</t>
    </r>
    <r>
      <rPr>
        <b/>
        <sz val="7"/>
        <color rgb="FF222222"/>
        <rFont val="Arial"/>
        <family val="2"/>
      </rPr>
      <t>15</t>
    </r>
  </si>
  <si>
    <r>
      <rPr>
        <sz val="7"/>
        <color rgb="FF222222"/>
        <rFont val="Arial"/>
        <family val="2"/>
      </rPr>
      <t>Component Nbr.</t>
    </r>
    <r>
      <rPr>
        <sz val="7"/>
        <color rgb="FF222222"/>
        <rFont val="Arial"/>
        <family val="2"/>
      </rPr>
      <t>2</t>
    </r>
    <r>
      <rPr>
        <sz val="7"/>
        <color rgb="FF222222"/>
        <rFont val="Arial"/>
        <family val="2"/>
      </rPr>
      <t xml:space="preserve">: </t>
    </r>
    <r>
      <rPr>
        <sz val="7"/>
        <color rgb="FF222222"/>
        <rFont val="Arial"/>
        <family val="2"/>
      </rPr>
      <t>Apoio à Melhoria da Gestão do Governo Federal</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</si>
  <si>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</si>
  <si>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</si>
  <si>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1</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</si>
  <si>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</si>
  <si>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</si>
  <si>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2</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</si>
  <si>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</si>
  <si>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</si>
  <si>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3</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</si>
  <si>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</si>
  <si>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</si>
  <si>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3</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</si>
  <si>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</si>
  <si>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</si>
  <si>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4</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</si>
  <si>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</si>
  <si>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</si>
  <si>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5</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</si>
  <si>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</si>
  <si>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</si>
  <si>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6</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</si>
  <si>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</si>
  <si>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</si>
  <si>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7</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</si>
  <si>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</si>
  <si>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</si>
  <si>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7</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</si>
  <si>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</si>
  <si>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</si>
  <si>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8</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</si>
  <si>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</si>
  <si>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</si>
  <si>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9</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</si>
  <si>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</si>
  <si>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</si>
  <si>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10</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</si>
  <si>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</si>
  <si>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</si>
  <si>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2</t>
    </r>
    <r>
      <rPr>
        <b/>
        <sz val="7"/>
        <color rgb="FF222222"/>
        <rFont val="Arial"/>
        <family val="2"/>
      </rPr>
      <t>.</t>
    </r>
    <r>
      <rPr>
        <b/>
        <sz val="7"/>
        <color rgb="FF222222"/>
        <rFont val="Arial"/>
        <family val="2"/>
      </rPr>
      <t>11</t>
    </r>
  </si>
  <si>
    <r>
      <rPr>
        <sz val="7"/>
        <color rgb="FF222222"/>
        <rFont val="Arial"/>
        <family val="2"/>
      </rPr>
      <t>Component Nbr.</t>
    </r>
    <r>
      <rPr>
        <sz val="7"/>
        <color rgb="FF222222"/>
        <rFont val="Arial"/>
        <family val="2"/>
      </rPr>
      <t>3</t>
    </r>
    <r>
      <rPr>
        <sz val="7"/>
        <color rgb="FF222222"/>
        <rFont val="Arial"/>
        <family val="2"/>
      </rPr>
      <t xml:space="preserve">: </t>
    </r>
    <r>
      <rPr>
        <sz val="7"/>
        <color rgb="FF222222"/>
        <rFont val="Arial"/>
        <family val="2"/>
      </rPr>
      <t>Promoção da Transparência e do Controle Social</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</si>
  <si>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</si>
  <si>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</si>
  <si>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1</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</si>
  <si>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</si>
  <si>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</si>
  <si>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2</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</si>
  <si>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</si>
  <si>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</si>
  <si>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2</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</si>
  <si>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</si>
  <si>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</si>
  <si>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3</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</si>
  <si>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</si>
  <si>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</si>
  <si>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4</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</si>
  <si>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</si>
  <si>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</si>
  <si>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5</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</si>
  <si>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</si>
  <si>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</si>
  <si>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3</t>
    </r>
    <r>
      <rPr>
        <b/>
        <sz val="7"/>
        <color rgb="FF222222"/>
        <rFont val="Arial"/>
        <family val="2"/>
      </rPr>
      <t>.</t>
    </r>
    <r>
      <rPr>
        <b/>
        <sz val="7"/>
        <color rgb="FF222222"/>
        <rFont val="Arial"/>
        <family val="2"/>
      </rPr>
      <t>6</t>
    </r>
  </si>
  <si>
    <r>
      <rPr>
        <sz val="7"/>
        <color rgb="FF222222"/>
        <rFont val="Arial"/>
        <family val="2"/>
      </rPr>
      <t>Component Nbr.</t>
    </r>
    <r>
      <rPr>
        <sz val="7"/>
        <color rgb="FF222222"/>
        <rFont val="Arial"/>
        <family val="2"/>
      </rPr>
      <t>4</t>
    </r>
    <r>
      <rPr>
        <sz val="7"/>
        <color rgb="FF222222"/>
        <rFont val="Arial"/>
        <family val="2"/>
      </rPr>
      <t xml:space="preserve">: </t>
    </r>
    <r>
      <rPr>
        <sz val="7"/>
        <color rgb="FF222222"/>
        <rFont val="Arial"/>
        <family val="2"/>
      </rPr>
      <t>Fortalecimento da Transparência e dos Sistemas de Controle Interno nos Governos Subnacionais</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</si>
  <si>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</si>
  <si>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</si>
  <si>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1</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</si>
  <si>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</si>
  <si>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</si>
  <si>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2</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</si>
  <si>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</si>
  <si>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</si>
  <si>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3</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</si>
  <si>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</si>
  <si>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</si>
  <si>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4</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</si>
  <si>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</si>
  <si>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</si>
  <si>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5</t>
    </r>
  </si>
  <si>
    <r>
      <rPr>
        <b/>
        <sz val="7"/>
        <color rgb="FF222222"/>
        <rFont val="Arial"/>
        <family val="2"/>
      </rPr>
      <t xml:space="preserve"> </t>
    </r>
    <r>
      <rPr>
        <b/>
        <sz val="7"/>
        <color rgb="FF222222"/>
        <rFont val="Arial"/>
        <family val="2"/>
      </rPr>
      <t>Output</t>
    </r>
  </si>
  <si>
    <r>
      <rPr>
        <b/>
        <sz val="7"/>
        <color rgb="FF222222"/>
        <rFont val="Arial"/>
        <family val="2"/>
      </rPr>
      <t xml:space="preserve"> </t>
    </r>
    <r>
      <rPr>
        <b/>
        <sz val="7"/>
        <color rgb="FF222222"/>
        <rFont val="Arial"/>
        <family val="2"/>
      </rPr>
      <t>Unit of Measure</t>
    </r>
  </si>
  <si>
    <r>
      <rPr>
        <b/>
        <sz val="7"/>
        <color rgb="FF222222"/>
        <rFont val="Arial"/>
        <family val="2"/>
      </rPr>
      <t>4</t>
    </r>
    <r>
      <rPr>
        <b/>
        <sz val="7"/>
        <color rgb="FF222222"/>
        <rFont val="Arial"/>
        <family val="2"/>
      </rPr>
      <t>.</t>
    </r>
    <r>
      <rPr>
        <b/>
        <sz val="7"/>
        <color rgb="FF222222"/>
        <rFont val="Arial"/>
        <family val="2"/>
      </rPr>
      <t>5</t>
    </r>
  </si>
  <si>
    <t>Other Cost</t>
  </si>
  <si>
    <r>
      <rPr>
        <b/>
        <sz val="7"/>
        <color rgb="FF222222"/>
        <rFont val="Arial"/>
        <family val="2"/>
      </rPr>
      <t xml:space="preserve"> </t>
    </r>
    <r>
      <rPr>
        <b/>
        <sz val="7"/>
        <color rgb="FF222222"/>
        <rFont val="Arial"/>
        <family val="2"/>
      </rPr>
      <t>Output</t>
    </r>
  </si>
  <si>
    <t>Cost</t>
  </si>
  <si>
    <t>Gestão do Projeto</t>
  </si>
  <si>
    <t>Avaliação Intermediária e Final</t>
  </si>
  <si>
    <t>Imprevistos</t>
  </si>
  <si>
    <t>Total Cost</t>
  </si>
  <si>
    <r>
      <rPr>
        <b/>
        <sz val="7"/>
        <color rgb="FF222222"/>
        <rFont val="Arial"/>
        <family val="2"/>
      </rPr>
      <t xml:space="preserve"> </t>
    </r>
    <r>
      <rPr>
        <b/>
        <sz val="7"/>
        <color rgb="FF222222"/>
        <rFont val="Arial"/>
        <family val="2"/>
      </rPr>
      <t>Output</t>
    </r>
  </si>
  <si>
    <r>
      <rPr>
        <sz val="7"/>
        <color rgb="FF222222"/>
        <rFont val="Arial"/>
        <family val="2"/>
      </rPr>
      <t>Total Cost</t>
    </r>
    <r>
      <rPr>
        <sz val="7"/>
        <color rgb="FF222222"/>
        <rFont val="Arial"/>
        <family val="2"/>
      </rPr>
      <t xml:space="preserve"> </t>
    </r>
  </si>
  <si>
    <r>
      <rPr>
        <sz val="8"/>
        <color rgb="FF222222"/>
        <rFont val="Arial"/>
        <family val="2"/>
      </rPr>
      <t xml:space="preserve">- </t>
    </r>
    <r>
      <rPr>
        <sz val="8"/>
        <color rgb="FF222222"/>
        <rFont val="Arial"/>
        <family val="2"/>
      </rPr>
      <t>4</t>
    </r>
    <r>
      <rPr>
        <sz val="8"/>
        <color rgb="FF222222"/>
        <rFont val="Arial"/>
        <family val="2"/>
      </rPr>
      <t xml:space="preserve"> -</t>
    </r>
  </si>
  <si>
    <r>
      <rPr>
        <sz val="8"/>
        <color rgb="FF222222"/>
        <rFont val="Arial"/>
        <family val="2"/>
      </rPr>
      <t xml:space="preserve">Printed on:  </t>
    </r>
    <r>
      <rPr>
        <sz val="8"/>
        <color rgb="FF222222"/>
        <rFont val="Arial"/>
        <family val="2"/>
      </rPr>
      <t>Jan 15, 2019</t>
    </r>
    <r>
      <rPr>
        <sz val="8"/>
        <color rgb="FF222222"/>
        <rFont val="Arial"/>
        <family val="2"/>
      </rPr>
      <t xml:space="preserve">   </t>
    </r>
    <r>
      <rPr>
        <sz val="8"/>
        <color rgb="FF222222"/>
        <rFont val="Arial"/>
        <family val="2"/>
      </rPr>
      <t>12:31:26 PM</t>
    </r>
  </si>
  <si>
    <t>CHANGES TO THE MATRIX</t>
  </si>
  <si>
    <t>Section</t>
  </si>
  <si>
    <t>Name</t>
  </si>
  <si>
    <t>Type of Change</t>
  </si>
  <si>
    <t>Subtype</t>
  </si>
  <si>
    <t>Modified by</t>
  </si>
  <si>
    <t>Reasons</t>
  </si>
  <si>
    <t>Entered in the System</t>
  </si>
  <si>
    <t>Agreed with Executing Agency</t>
  </si>
  <si>
    <t>Output</t>
  </si>
  <si>
    <t>Modify Output</t>
  </si>
  <si>
    <t>Modify Physical P(a) value</t>
  </si>
  <si>
    <t>Coordenação do Programa teve restrições orçamentárias para dar continuidade à execução do programa para o ano de 2018, e o Comitê de Coordenação Estratégica, órgão colegiado do Programa PROPREVINE decidiu-se por: (i) não prorrogar o contrato de empréstimo 2919/OC-BR, cujo prazo do último desembolso será em 17 de dezembro de 2018,; e (ii) solicitar renúncia de recursos de financiamento no valor de US$ 6,916,718.66,. Consequentemente, com a redução dos recursos de financiamento do programa, o valor planejado inicialmente para este produto foi alterado, e a meta deste produto será entegue em 2018 e não mais em 2019.</t>
  </si>
  <si>
    <t>Modify Financial P(a) value</t>
  </si>
  <si>
    <t>Coordenação do Programa teve restrições orçamentárias para dar continuidade à execução do programa para o ano de 2018, e o Comitê de Coordenação Estratégica, órgão colegiado do Programa PROPREVINE decidiu-se por: (i) não prorrogar o contrato de empréstimo 2919/OC-BR, cujo prazo do último desembolso será em 17 de dezembro de 2018,; e (ii) solicitar renúncia de recursos de financiamento no valor de US$ 6,916,718.66,. Consequentemente, com a redução dos recursos de financiamento do programa o valor planejado inicialmente para este produto foi alterado.</t>
  </si>
  <si>
    <t>FINDING AND RECOMMENDATIONS</t>
  </si>
  <si>
    <t>Findings and Recomendations</t>
  </si>
  <si>
    <t>Stages</t>
  </si>
  <si>
    <t>Categories</t>
  </si>
  <si>
    <t>Dimensions</t>
  </si>
  <si>
    <t>Findings</t>
  </si>
  <si>
    <t>Recommendations</t>
  </si>
  <si>
    <t>Last update</t>
  </si>
  <si>
    <t>Post Eligibility/Execution</t>
  </si>
  <si>
    <t>-Others - Organizational and Managerial Dimensions</t>
  </si>
  <si>
    <t>-</t>
  </si>
  <si>
    <t>Organizational and Managerial Dimesions</t>
  </si>
  <si>
    <t>O projeto tem término previsto para 17 de dezembro de 2018, sem postergação uma vez que a mesma não deseja ser solicitada pela CGU. Neste ensejo, o Banco promoverá o Workshop de Encerramento do Programa no dia 05 de dezembro de 2018, nesta Representação, no horário compreendido entre 09h30 às 18h00.</t>
  </si>
  <si>
    <t>Atenção ao prazo, os apoios logísticos correspondentes e aos participantes da Unidade Executora e do BID</t>
  </si>
  <si>
    <r>
      <rPr>
        <b/>
        <sz val="7"/>
        <color rgb="FF222222"/>
        <rFont val="Arial"/>
        <family val="2"/>
      </rPr>
      <t xml:space="preserve">Has the Issue caused a Delay in the Operation?:   </t>
    </r>
    <r>
      <rPr>
        <b/>
        <sz val="7"/>
        <color rgb="FF222222"/>
        <rFont val="Arial"/>
        <family val="2"/>
      </rPr>
      <t>No</t>
    </r>
  </si>
  <si>
    <t>-Others - Fiduciary Dimensions</t>
  </si>
  <si>
    <t>Fiduciary Dimensions</t>
  </si>
  <si>
    <t>** A Coordenação do Programa apresentou os seguintes acordos na reunião de revisão de carteira em abril/2018: (i) apresentar justificativa de gastos (80%) dos recursos antecipados até 31/05/18; e (ii) solicitar novo desembolso até 31/05/18.</t>
  </si>
  <si>
    <t>** O Banco monitorou junto à Coordenação do Programa os acordos estabelecidos em reunião e foram cumpridos 100%.</t>
  </si>
  <si>
    <r>
      <rPr>
        <b/>
        <sz val="7"/>
        <color rgb="FF222222"/>
        <rFont val="Arial"/>
        <family val="2"/>
      </rPr>
      <t xml:space="preserve">Has the Issue caused a Delay in the Operation?:   </t>
    </r>
    <r>
      <rPr>
        <b/>
        <sz val="7"/>
        <color rgb="FF222222"/>
        <rFont val="Arial"/>
        <family val="2"/>
      </rPr>
      <t>No</t>
    </r>
  </si>
  <si>
    <t>EVALUATION TRACKING</t>
  </si>
  <si>
    <t>Please specify Evaluation Name</t>
  </si>
  <si>
    <t xml:space="preserve">  Evaluation</t>
  </si>
  <si>
    <t>Evaluation Methodology as per DEM:</t>
  </si>
  <si>
    <t>Cost-Benefit Analysis Ex Post</t>
  </si>
  <si>
    <t>Current Evaluation Methodology:</t>
  </si>
  <si>
    <t>Stage:</t>
  </si>
  <si>
    <t>Pre-Internvention (Ex Ante)</t>
  </si>
  <si>
    <t>Main Topic of the Intervention:</t>
  </si>
  <si>
    <t>REFORM / MODERNIZATION OF THE STATE</t>
  </si>
  <si>
    <t>Other Topics of the Intervention:</t>
  </si>
  <si>
    <t>Main Topic of the Evaluation:</t>
  </si>
  <si>
    <t>Other Topics of the Evaluation:</t>
  </si>
  <si>
    <t>Status of the evaluation:</t>
  </si>
  <si>
    <t>Expected Date of Final Evaluation Report:</t>
  </si>
  <si>
    <t>Responsible:</t>
  </si>
  <si>
    <t>Project Team</t>
  </si>
  <si>
    <t>Information on Responsible:</t>
  </si>
  <si>
    <t xml:space="preserve">  Funding</t>
  </si>
  <si>
    <t xml:space="preserve">  Comments</t>
  </si>
  <si>
    <t>Source of funding:</t>
  </si>
  <si>
    <t>Amount in USD (Thousands):</t>
  </si>
  <si>
    <t>Code:</t>
  </si>
  <si>
    <t>Total amount in USD (Thousands) spent to date in data collection:</t>
  </si>
  <si>
    <t xml:space="preserve">Date: </t>
  </si>
  <si>
    <t>User:</t>
  </si>
  <si>
    <t>katias</t>
  </si>
  <si>
    <t>Uma análise custo-benefício ex-post será conduzida.</t>
  </si>
  <si>
    <t xml:space="preserve">  Documents</t>
  </si>
  <si>
    <t>Stage</t>
  </si>
  <si>
    <t>Type of document</t>
  </si>
  <si>
    <t>Description</t>
  </si>
  <si>
    <t>Creation date</t>
  </si>
  <si>
    <t>Document Number</t>
  </si>
  <si>
    <t>Permission</t>
  </si>
  <si>
    <t>User</t>
  </si>
  <si>
    <t>Experimental –Random Assignment</t>
  </si>
  <si>
    <t>Before &amp; After</t>
  </si>
  <si>
    <t>Design</t>
  </si>
  <si>
    <t>Não houve uma seleção aleatória dos entes que experimentaram a intervenção do programa. Com a disponibilidade dos dados antes e depois da intervenção se poderá fazer uma avaliação de custo-beneficio ex-post.</t>
  </si>
  <si>
    <t>Uma Avaliação Intermediária está prevista para verificar os resultados obtidos parcialmente pelo programa (produtos e impactos) decorrentes da implementação do programa.
A avaliação final será conduzida durante o PCR contemplando uma avaliação de impacto.</t>
  </si>
  <si>
    <t>Validation Process</t>
  </si>
  <si>
    <t>Date</t>
  </si>
  <si>
    <t>Action</t>
  </si>
  <si>
    <t>Comment</t>
  </si>
  <si>
    <t>Classification</t>
  </si>
  <si>
    <t>Workflow</t>
  </si>
  <si>
    <t>FANTONIOC</t>
  </si>
  <si>
    <t>Approved</t>
  </si>
  <si>
    <t>N/A</t>
  </si>
  <si>
    <t>Progress Monitoring Report September Validation Workflow</t>
  </si>
  <si>
    <t>felixp</t>
  </si>
  <si>
    <t>MONITORING INDICATORS</t>
  </si>
  <si>
    <t>Stage 1: From Approval to Eligibility</t>
  </si>
  <si>
    <t>Benchmark Indicator Value</t>
  </si>
  <si>
    <t>Indicator (I)</t>
  </si>
  <si>
    <t>Project Indiactor Value</t>
  </si>
  <si>
    <t>Satisfactory</t>
  </si>
  <si>
    <t>Alert</t>
  </si>
  <si>
    <t>Problem</t>
  </si>
  <si>
    <t>Traffic Light</t>
  </si>
  <si>
    <t>Days elapsed from approval to Legal Effectiveness</t>
  </si>
  <si>
    <r>
      <rPr>
        <sz val="7"/>
        <color rgb="FF222222"/>
        <rFont val="Arial"/>
        <family val="2"/>
      </rPr>
      <t xml:space="preserve">0 &lt;= I &lt;= </t>
    </r>
    <r>
      <rPr>
        <sz val="7"/>
        <color rgb="FF222222"/>
        <rFont val="Arial"/>
        <family val="2"/>
      </rPr>
      <t>247 days</t>
    </r>
  </si>
  <si>
    <r>
      <rPr>
        <sz val="7"/>
        <color rgb="FF222222"/>
        <rFont val="Arial"/>
        <family val="2"/>
      </rPr>
      <t>247 days</t>
    </r>
    <r>
      <rPr>
        <sz val="7"/>
        <color rgb="FF222222"/>
        <rFont val="Arial"/>
        <family val="2"/>
      </rPr>
      <t xml:space="preserve"> &lt;= I &lt;= </t>
    </r>
    <r>
      <rPr>
        <sz val="7"/>
        <color rgb="FF222222"/>
        <rFont val="Arial"/>
        <family val="2"/>
      </rPr>
      <t>463 days</t>
    </r>
  </si>
  <si>
    <r>
      <rPr>
        <sz val="7"/>
        <color rgb="FF222222"/>
        <rFont val="Arial"/>
        <family val="2"/>
      </rPr>
      <t xml:space="preserve">&gt; </t>
    </r>
    <r>
      <rPr>
        <sz val="7"/>
        <color rgb="FF222222"/>
        <rFont val="Arial"/>
        <family val="2"/>
      </rPr>
      <t>463 days</t>
    </r>
  </si>
  <si>
    <t>ALERT</t>
  </si>
  <si>
    <t>Days elapsed Legal Effectiveness to Eligibility</t>
  </si>
  <si>
    <r>
      <rPr>
        <sz val="7"/>
        <color rgb="FF222222"/>
        <rFont val="Arial"/>
        <family val="2"/>
      </rPr>
      <t xml:space="preserve">0 &lt;= I &lt;= </t>
    </r>
    <r>
      <rPr>
        <sz val="7"/>
        <color rgb="FF222222"/>
        <rFont val="Arial"/>
        <family val="2"/>
      </rPr>
      <t>139 days</t>
    </r>
  </si>
  <si>
    <r>
      <rPr>
        <sz val="7"/>
        <color rgb="FF222222"/>
        <rFont val="Arial"/>
        <family val="2"/>
      </rPr>
      <t>139 days</t>
    </r>
    <r>
      <rPr>
        <sz val="7"/>
        <color rgb="FF222222"/>
        <rFont val="Arial"/>
        <family val="2"/>
      </rPr>
      <t xml:space="preserve"> &lt;= I &lt;= </t>
    </r>
    <r>
      <rPr>
        <sz val="7"/>
        <color rgb="FF222222"/>
        <rFont val="Arial"/>
        <family val="2"/>
      </rPr>
      <t>186.25 days</t>
    </r>
  </si>
  <si>
    <r>
      <rPr>
        <sz val="7"/>
        <color rgb="FF222222"/>
        <rFont val="Arial"/>
        <family val="2"/>
      </rPr>
      <t xml:space="preserve">&gt; </t>
    </r>
    <r>
      <rPr>
        <sz val="7"/>
        <color rgb="FF222222"/>
        <rFont val="Arial"/>
        <family val="2"/>
      </rPr>
      <t>186.25 days</t>
    </r>
  </si>
  <si>
    <t>SATISFACTORY</t>
  </si>
  <si>
    <t>% of General conditions prior achieved</t>
  </si>
  <si>
    <r>
      <rPr>
        <sz val="8"/>
        <color rgb="FF222222"/>
        <rFont val="Arial"/>
        <family val="2"/>
      </rPr>
      <t>100</t>
    </r>
    <r>
      <rPr>
        <sz val="7"/>
        <color rgb="FF222222"/>
        <rFont val="Arial"/>
        <family val="2"/>
      </rPr>
      <t>%</t>
    </r>
  </si>
  <si>
    <t>For tracking purpose only</t>
  </si>
  <si>
    <t>% of Special conditions prior achieved</t>
  </si>
  <si>
    <r>
      <rPr>
        <sz val="8"/>
        <color rgb="FF222222"/>
        <rFont val="Arial"/>
        <family val="2"/>
      </rPr>
      <t>0</t>
    </r>
    <r>
      <rPr>
        <sz val="7"/>
        <color rgb="FF222222"/>
        <rFont val="Arial"/>
        <family val="2"/>
      </rPr>
      <t>%</t>
    </r>
  </si>
  <si>
    <t>ALERT_LVL</t>
  </si>
  <si>
    <t>PROBLEM_LVL</t>
  </si>
  <si>
    <t>Remaining To Max</t>
  </si>
  <si>
    <t>Days</t>
  </si>
  <si>
    <t>PROJ_IND_VAL</t>
  </si>
  <si>
    <t>Stage 2: After Eligibility</t>
  </si>
  <si>
    <t>Project Indicator Value</t>
  </si>
  <si>
    <t>Benchmark Value</t>
  </si>
  <si>
    <t>Outlier</t>
  </si>
  <si>
    <t>Synthetic Indicator (SI)</t>
  </si>
  <si>
    <t>2.5 &lt;= I</t>
  </si>
  <si>
    <t>2&lt;=I&lt;2.5</t>
  </si>
  <si>
    <t xml:space="preserve"> I&lt;2</t>
  </si>
  <si>
    <t>Accumulated disbursements to country's historic disbursements</t>
  </si>
  <si>
    <t>1 &gt;= I &gt; 0.54</t>
  </si>
  <si>
    <t>0.54 &gt;= I &gt;=0.42</t>
  </si>
  <si>
    <t>0.42&gt; I &gt;= 0</t>
  </si>
  <si>
    <t>Cost Performance Index (annual  - CPI(a)</t>
  </si>
  <si>
    <t>0.80 &lt;= I &lt;= 2.00</t>
  </si>
  <si>
    <t>0.40 &lt;= I &lt; 0.80</t>
  </si>
  <si>
    <t>0.00 &lt;= I &lt; 0.40</t>
  </si>
  <si>
    <t>&gt;2.00</t>
  </si>
  <si>
    <t>Cost Performance Index - CPI</t>
  </si>
  <si>
    <t>Schedule Performance Index - SPI</t>
  </si>
  <si>
    <t>Schedule Performance Index (annual)- SPI(a)</t>
  </si>
  <si>
    <t>Expected additional execution duration (months)</t>
  </si>
  <si>
    <t>% outputs achieved of the plan at operation start-up plan</t>
  </si>
  <si>
    <r>
      <rPr>
        <sz val="7"/>
        <color rgb="FF222222"/>
        <rFont val="Arial"/>
        <family val="2"/>
      </rPr>
      <t>0.52</t>
    </r>
    <r>
      <rPr>
        <sz val="7"/>
        <color rgb="FF222222"/>
        <rFont val="Arial"/>
        <family val="2"/>
      </rPr>
      <t>%</t>
    </r>
  </si>
  <si>
    <t>% outputs achieved of the re-planned end of project (EOP)</t>
  </si>
  <si>
    <r>
      <rPr>
        <sz val="7"/>
        <color rgb="FF222222"/>
        <rFont val="Arial"/>
        <family val="2"/>
      </rPr>
      <t>0.55</t>
    </r>
    <r>
      <rPr>
        <sz val="7"/>
        <color rgb="FF222222"/>
        <rFont val="Arial"/>
        <family val="2"/>
      </rPr>
      <t>%</t>
    </r>
  </si>
  <si>
    <t>Environmental and social safeguards performance rating</t>
  </si>
  <si>
    <t>Country Level</t>
  </si>
  <si>
    <t>Operation</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</si>
  <si>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</si>
  <si>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</si>
  <si>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</si>
  <si>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</si>
  <si>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</si>
  <si>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</si>
  <si>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</si>
  <si>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</si>
  <si>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</si>
  <si>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</si>
  <si>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</si>
  <si>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</si>
  <si>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</si>
  <si>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</si>
  <si>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</si>
  <si>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</si>
  <si>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</si>
  <si>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</si>
  <si>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</si>
  <si>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</si>
  <si>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</si>
  <si>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</si>
  <si>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</si>
  <si>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</si>
  <si>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</si>
  <si>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</si>
  <si>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</si>
  <si>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</si>
  <si>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</si>
  <si>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</si>
  <si>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</si>
  <si>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</si>
  <si>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</si>
  <si>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</si>
  <si>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</si>
  <si>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</si>
  <si>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</si>
  <si>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</si>
  <si>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</si>
  <si>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</si>
  <si>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</si>
  <si>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</si>
  <si>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</si>
  <si>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</si>
  <si>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</si>
  <si>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</si>
  <si>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</si>
  <si>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</si>
  <si>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</si>
  <si>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</si>
  <si>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</si>
  <si>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</si>
  <si>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</si>
  <si>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</si>
  <si>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</si>
  <si>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</si>
  <si>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</si>
  <si>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</si>
  <si>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</si>
  <si>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</si>
  <si>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</si>
  <si>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</si>
  <si>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</si>
  <si>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</si>
  <si>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</si>
  <si>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</si>
  <si>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</si>
  <si>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</si>
  <si>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</si>
  <si>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</si>
  <si>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</si>
  <si>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</si>
  <si>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</si>
  <si>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</si>
  <si>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</si>
  <si>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</si>
  <si>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</si>
  <si>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</si>
  <si>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</si>
  <si>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</si>
  <si>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</si>
  <si>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</si>
  <si>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</si>
  <si>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</si>
  <si>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</si>
  <si>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</si>
  <si>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</si>
  <si>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</si>
  <si>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</si>
  <si>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</si>
  <si>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</si>
  <si>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</si>
  <si>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</si>
  <si>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</si>
  <si>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</si>
  <si>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</si>
  <si>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</si>
  <si>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</si>
  <si>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</si>
  <si>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</si>
  <si>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</si>
  <si>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</si>
  <si>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</si>
  <si>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</si>
  <si>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</si>
  <si>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</si>
  <si>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</si>
  <si>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</si>
  <si>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</si>
  <si>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</si>
  <si>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</si>
  <si>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</si>
  <si>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</si>
  <si>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</si>
  <si>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</si>
  <si>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</si>
  <si>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</si>
  <si>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</si>
  <si>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</si>
  <si>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</si>
  <si>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</si>
  <si>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</si>
  <si>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</si>
  <si>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</si>
  <si>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</si>
  <si>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</si>
  <si>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</si>
  <si>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</si>
  <si>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</si>
  <si>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</si>
  <si>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</si>
  <si>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</si>
  <si>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</si>
  <si>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</si>
  <si>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</si>
  <si>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</si>
  <si>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</si>
  <si>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</si>
  <si>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</si>
  <si>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</si>
  <si>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</si>
  <si>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</si>
  <si>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</si>
  <si>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</si>
  <si>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</si>
  <si>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</si>
  <si>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</si>
  <si>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</si>
  <si>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</si>
  <si>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</si>
  <si>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</si>
  <si>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</si>
  <si>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</si>
  <si>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</si>
  <si>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</si>
  <si>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</si>
  <si>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</si>
  <si>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</si>
  <si>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</si>
  <si>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</si>
  <si>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</si>
  <si>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</si>
  <si>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</si>
  <si>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</si>
  <si>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</si>
  <si>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</si>
  <si>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</si>
  <si>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</si>
  <si>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</si>
  <si>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</si>
  <si>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</si>
  <si>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</si>
  <si>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</si>
  <si>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</si>
  <si>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</si>
  <si>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</si>
  <si>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</si>
  <si>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</si>
  <si>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</si>
  <si>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</si>
  <si>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</si>
  <si>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</si>
  <si>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</si>
  <si>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</si>
  <si>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</si>
  <si>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</si>
  <si>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</si>
  <si>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</si>
  <si>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</si>
  <si>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</si>
  <si>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</si>
  <si>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</si>
  <si>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</si>
  <si>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</si>
  <si>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</si>
  <si>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</si>
  <si>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</si>
  <si>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</si>
  <si>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</si>
  <si>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</si>
  <si>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</si>
  <si>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PV, AC, EV, PV(a), EV(a)</t>
  </si>
  <si>
    <t>PV</t>
  </si>
  <si>
    <t>AC</t>
  </si>
  <si>
    <t>EV</t>
  </si>
  <si>
    <t>PV(a)</t>
  </si>
  <si>
    <t>EV(a)</t>
  </si>
  <si>
    <t>PV - Planned Value</t>
  </si>
  <si>
    <t>AC - Actual Cost</t>
  </si>
  <si>
    <t>EV - Earned Value</t>
  </si>
  <si>
    <t>PV(a) - Planned Value Annual</t>
  </si>
  <si>
    <t>EV(a) - Earned Value Annual</t>
  </si>
  <si>
    <t>CPI, Annual CPI, SPI, Annual SPI</t>
  </si>
  <si>
    <t>CPI</t>
  </si>
  <si>
    <t>CPI(a)</t>
  </si>
  <si>
    <t>SPI</t>
  </si>
  <si>
    <t>SPI(a)</t>
  </si>
  <si>
    <t>CPI(a) - Cost Performance Index (annual)</t>
  </si>
  <si>
    <t>SPI(a) - Schedule Performance Index (annual)</t>
  </si>
  <si>
    <t>PMI_VAL</t>
  </si>
  <si>
    <t>Outputs' budget spent</t>
  </si>
  <si>
    <t>Elapsed Time</t>
  </si>
  <si>
    <t>Weighted average outputs achieved</t>
  </si>
  <si>
    <t>Average outputs achieved</t>
  </si>
  <si>
    <t>Average outputs (EOP)</t>
  </si>
  <si>
    <t>Outputs' budget spent (EOP)</t>
  </si>
  <si>
    <t>Elapsed Time (EOP)</t>
  </si>
  <si>
    <t>Weighted average outputs achieved (EOP)</t>
  </si>
  <si>
    <t>Stage 3: After Operation Reaches 95% of total Disbursements</t>
  </si>
  <si>
    <t>No information available for this section</t>
  </si>
  <si>
    <t>Ajuste SPD</t>
  </si>
  <si>
    <r>
      <t xml:space="preserve">Printed on:  </t>
    </r>
    <r>
      <rPr>
        <sz val="8"/>
        <color rgb="FF222222"/>
        <rFont val="Arial"/>
        <family val="2"/>
      </rPr>
      <t>Jan 15, 2019</t>
    </r>
    <r>
      <rPr>
        <sz val="8"/>
        <color rgb="FF222222"/>
        <rFont val="Arial"/>
        <family val="2"/>
      </rPr>
      <t xml:space="preserve">   </t>
    </r>
    <r>
      <rPr>
        <sz val="8"/>
        <color rgb="FF222222"/>
        <rFont val="Arial"/>
        <family val="2"/>
      </rPr>
      <t>12:31:26 PM</t>
    </r>
  </si>
  <si>
    <t xml:space="preserve">O indicador foi descontinuado, uma vez que foi também descontinuado o respectivo Produto: C3.P7 (STPC) – Portal do cidadão. </t>
  </si>
  <si>
    <t>Não está considerando o cancelamento efetivado pela 2ª alteração contratual.</t>
  </si>
  <si>
    <t>Não está considerando o cancelamento efetivado pela 2ª alteração contratual no valor de US 100.000,00</t>
  </si>
  <si>
    <t>Não está considerando o cancelamento efetivado pela 2ª alteração contratual no valor de US 300.000,00</t>
  </si>
  <si>
    <t>Não está considerando o cancelamento efetivado pela 2ª alteração contratual no valor de US 50.000,00</t>
  </si>
  <si>
    <t>Diferença de US$ 750.000,01 referente aos cancelamentos da 2ª alteração contratual.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</si>
</sst>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dd/yy"/>
    <numFmt numFmtId="165" formatCode="#,##0.########"/>
    <numFmt numFmtId="166" formatCode="#,##0.00%"/>
    <numFmt numFmtId="167" formatCode="#0"/>
    <numFmt numFmtId="168" formatCode="#,##0.##"/>
    <numFmt numFmtId="169" formatCode="mm/dd/yyyy"/>
    <numFmt numFmtId="170" formatCode="mm/d/yyyy"/>
  </numFmts>
  <fonts count="30" x14ac:knownFonts="1">
    <font>
      <sz val="10"/>
      <color theme="1"/>
      <name val="Tahoma"/>
      <family val="2"/>
    </font>
    <font>
      <b/>
      <sz val="12"/>
      <color rgb="FF000066"/>
      <name val="Arial"/>
      <family val="2"/>
    </font>
    <font>
      <b/>
      <sz val="7"/>
      <color rgb="FF000080"/>
      <name val="Arial"/>
      <family val="2"/>
    </font>
    <font>
      <sz val="7"/>
      <color rgb="FF222222"/>
      <name val="Arial"/>
      <family val="2"/>
    </font>
    <font>
      <b/>
      <sz val="8"/>
      <color rgb="FF000080"/>
      <name val="Arial"/>
      <family val="2"/>
    </font>
    <font>
      <b/>
      <sz val="8"/>
      <color rgb="FF000066"/>
      <name val="Arial"/>
      <family val="2"/>
    </font>
    <font>
      <sz val="10"/>
      <color rgb="FF494848"/>
      <name val="Tahoma"/>
      <family val="2"/>
    </font>
    <font>
      <sz val="7"/>
      <color rgb="FF494848"/>
      <name val="Arial"/>
      <family val="2"/>
    </font>
    <font>
      <sz val="7"/>
      <color theme="1"/>
      <name val="Arial"/>
      <family val="2"/>
    </font>
    <font>
      <b/>
      <sz val="7"/>
      <color rgb="FF222222"/>
      <name val="Arial"/>
      <family val="2"/>
    </font>
    <font>
      <sz val="8"/>
      <color rgb="FF222222"/>
      <name val="Arial"/>
      <family val="2"/>
    </font>
    <font>
      <b/>
      <sz val="12"/>
      <color rgb="FF000080"/>
      <name val="Arial"/>
      <family val="2"/>
    </font>
    <font>
      <b/>
      <sz val="10"/>
      <color rgb="FF000066"/>
      <name val="Arial"/>
      <family val="2"/>
    </font>
    <font>
      <sz val="7"/>
      <color rgb="FFFFFFFF"/>
      <name val="Arial"/>
      <family val="2"/>
    </font>
    <font>
      <sz val="10"/>
      <color rgb="FF222222"/>
      <name val="Arial"/>
      <family val="2"/>
    </font>
    <font>
      <b/>
      <u/>
      <sz val="7"/>
      <color rgb="FF222222"/>
      <name val="Arial"/>
      <family val="2"/>
    </font>
    <font>
      <sz val="7"/>
      <color rgb="FF474545"/>
      <name val="Arial"/>
      <family val="2"/>
    </font>
    <font>
      <b/>
      <sz val="8"/>
      <color rgb="FF222222"/>
      <name val="Arial"/>
      <family val="2"/>
    </font>
    <font>
      <b/>
      <sz val="10"/>
      <color theme="1"/>
      <name val="Arial"/>
      <family val="2"/>
    </font>
    <font>
      <b/>
      <sz val="7"/>
      <color theme="1"/>
      <name val="Arial"/>
      <family val="2"/>
    </font>
    <font>
      <b/>
      <sz val="9"/>
      <color rgb="FF222222"/>
      <name val="Arial"/>
      <family val="2"/>
    </font>
    <font>
      <b/>
      <sz val="10"/>
      <color theme="1"/>
      <name val="Tahoma"/>
      <family val="2"/>
    </font>
    <font>
      <b/>
      <sz val="10"/>
      <color rgb="FFFF0000"/>
      <name val="Tahoma"/>
      <family val="2"/>
    </font>
    <font>
      <sz val="7"/>
      <color rgb="FFFF0000"/>
      <name val="Arial"/>
      <family val="2"/>
    </font>
    <font>
      <sz val="8"/>
      <color rgb="FFFF0000"/>
      <name val="Tahoma"/>
      <family val="2"/>
    </font>
    <font>
      <b/>
      <sz val="9"/>
      <color theme="1"/>
      <name val="Tahoma"/>
      <family val="2"/>
    </font>
    <font>
      <b/>
      <sz val="8"/>
      <color theme="1"/>
      <name val="Tahoma"/>
      <family val="2"/>
    </font>
    <font>
      <sz val="7"/>
      <color theme="0"/>
      <name val="Arial"/>
      <family val="2"/>
    </font>
    <font>
      <b/>
      <sz val="7"/>
      <color rgb="FF00B0F0"/>
      <name val="Arial"/>
      <family val="2"/>
    </font>
    <font>
      <sz val="7"/>
      <name val="Arial"/>
      <family val="2"/>
    </font>
  </fonts>
  <fills count="13">
    <fill>
      <patternFill patternType="none"/>
    </fill>
    <fill>
      <patternFill patternType="gray125"/>
    </fill>
    <fill>
      <patternFill patternType="solid">
        <fgColor rgb="FFCCCCCC"/>
      </patternFill>
    </fill>
    <fill>
      <patternFill patternType="solid">
        <fgColor rgb="FFF0EEEE"/>
      </patternFill>
    </fill>
    <fill>
      <patternFill patternType="solid">
        <fgColor rgb="FFFAF7F7"/>
      </patternFill>
    </fill>
    <fill>
      <patternFill patternType="solid">
        <fgColor rgb="FFE7E5E5"/>
      </patternFill>
    </fill>
    <fill>
      <patternFill patternType="solid">
        <fgColor rgb="FFECEBEB"/>
      </patternFill>
    </fill>
    <fill>
      <patternFill patternType="solid">
        <fgColor rgb="FFC0C0C0"/>
      </patternFill>
    </fill>
    <fill>
      <patternFill patternType="solid">
        <fgColor rgb="FFFFCC33"/>
      </patternFill>
    </fill>
    <fill>
      <patternFill patternType="solid">
        <fgColor rgb="FF00CC33"/>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82">
    <border>
      <left/>
      <right/>
      <top/>
      <bottom/>
      <diagonal/>
    </border>
    <border>
      <left style="medium">
        <color rgb="FFE2E2E2"/>
      </left>
      <right/>
      <top style="medium">
        <color rgb="FFE2E2E2"/>
      </top>
      <bottom/>
      <diagonal/>
    </border>
    <border>
      <left/>
      <right/>
      <top style="medium">
        <color rgb="FFE2E2E2"/>
      </top>
      <bottom/>
      <diagonal/>
    </border>
    <border>
      <left/>
      <right style="medium">
        <color rgb="FFE2E2E2"/>
      </right>
      <top style="medium">
        <color rgb="FFE2E2E2"/>
      </top>
      <bottom/>
      <diagonal/>
    </border>
    <border>
      <left style="medium">
        <color rgb="FFE2E2E2"/>
      </left>
      <right/>
      <top/>
      <bottom/>
      <diagonal/>
    </border>
    <border>
      <left/>
      <right style="medium">
        <color rgb="FFE2E2E2"/>
      </right>
      <top/>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right/>
      <top/>
      <bottom style="medium">
        <color rgb="FF666666"/>
      </bottom>
      <diagonal/>
    </border>
    <border>
      <left style="medium">
        <color rgb="FFE2E2E2"/>
      </left>
      <right/>
      <top/>
      <bottom style="medium">
        <color rgb="FF666666"/>
      </bottom>
      <diagonal/>
    </border>
    <border>
      <left/>
      <right style="medium">
        <color rgb="FFE2E2E2"/>
      </right>
      <top/>
      <bottom style="medium">
        <color rgb="FF666666"/>
      </bottom>
      <diagonal/>
    </border>
    <border>
      <left/>
      <right/>
      <top/>
      <bottom style="medium">
        <color auto="1"/>
      </bottom>
      <diagonal/>
    </border>
    <border>
      <left style="medium">
        <color rgb="FFE2E2E2"/>
      </left>
      <right/>
      <top/>
      <bottom style="medium">
        <color auto="1"/>
      </bottom>
      <diagonal/>
    </border>
    <border>
      <left/>
      <right style="medium">
        <color rgb="FFE2E2E2"/>
      </right>
      <top/>
      <bottom style="medium">
        <color auto="1"/>
      </bottom>
      <diagonal/>
    </border>
    <border>
      <left style="medium">
        <color rgb="FFE2E2E2"/>
      </left>
      <right/>
      <top/>
      <bottom/>
      <diagonal/>
    </border>
    <border>
      <left/>
      <right/>
      <top/>
      <bottom/>
      <diagonal/>
    </border>
    <border>
      <left/>
      <right style="medium">
        <color rgb="FFE2E2E2"/>
      </right>
      <top/>
      <bottom/>
      <diagonal/>
    </border>
    <border>
      <left style="medium">
        <color rgb="FFE2E2E2"/>
      </left>
      <right/>
      <top style="medium">
        <color rgb="FFE2E2E2"/>
      </top>
      <bottom style="medium">
        <color auto="1"/>
      </bottom>
      <diagonal/>
    </border>
    <border>
      <left/>
      <right/>
      <top style="medium">
        <color rgb="FFE2E2E2"/>
      </top>
      <bottom style="medium">
        <color auto="1"/>
      </bottom>
      <diagonal/>
    </border>
    <border>
      <left/>
      <right style="medium">
        <color rgb="FFE2E2E2"/>
      </right>
      <top style="medium">
        <color rgb="FFE2E2E2"/>
      </top>
      <bottom style="medium">
        <color auto="1"/>
      </bottom>
      <diagonal/>
    </border>
    <border>
      <left style="medium">
        <color auto="1"/>
      </left>
      <right/>
      <top/>
      <bottom style="medium">
        <color auto="1"/>
      </bottom>
      <diagonal/>
    </border>
    <border>
      <left style="medium">
        <color auto="1"/>
      </left>
      <right/>
      <top/>
      <bottom style="medium">
        <color rgb="FF666666"/>
      </bottom>
      <diagonal/>
    </border>
    <border>
      <left/>
      <right style="medium">
        <color rgb="FFC0C0C0"/>
      </right>
      <top style="medium">
        <color rgb="FFC0C0C0"/>
      </top>
      <bottom/>
      <diagonal/>
    </border>
    <border>
      <left style="medium">
        <color rgb="FFC0C0C0"/>
      </left>
      <right/>
      <top/>
      <bottom/>
      <diagonal/>
    </border>
    <border>
      <left/>
      <right style="medium">
        <color rgb="FFC0C0C0"/>
      </right>
      <top/>
      <bottom/>
      <diagonal/>
    </border>
    <border>
      <left style="medium">
        <color rgb="FFC0C0C0"/>
      </left>
      <right/>
      <top/>
      <bottom style="medium">
        <color rgb="FFC0C0C0"/>
      </bottom>
      <diagonal/>
    </border>
    <border>
      <left/>
      <right/>
      <top/>
      <bottom style="medium">
        <color rgb="FFC0C0C0"/>
      </bottom>
      <diagonal/>
    </border>
    <border>
      <left/>
      <right style="medium">
        <color rgb="FFC0C0C0"/>
      </right>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right style="medium">
        <color rgb="FFE2E2E2"/>
      </right>
      <top style="medium">
        <color rgb="FFC0C0C0"/>
      </top>
      <bottom style="medium">
        <color rgb="FFC0C0C0"/>
      </bottom>
      <diagonal/>
    </border>
    <border>
      <left style="medium">
        <color rgb="FFC0C0C0"/>
      </left>
      <right style="medium">
        <color rgb="FFC0C0C0"/>
      </right>
      <top/>
      <bottom style="medium">
        <color rgb="FFC0C0C0"/>
      </bottom>
      <diagonal/>
    </border>
    <border>
      <left style="medium">
        <color rgb="FFC0C0C0"/>
      </left>
      <right style="medium">
        <color rgb="FFE2E2E2"/>
      </right>
      <top/>
      <bottom style="medium">
        <color rgb="FFC0C0C0"/>
      </bottom>
      <diagonal/>
    </border>
    <border>
      <left style="medium">
        <color rgb="FFEFEFEF"/>
      </left>
      <right style="medium">
        <color rgb="FFEFEFEF"/>
      </right>
      <top/>
      <bottom style="medium">
        <color rgb="FFEFEFEF"/>
      </bottom>
      <diagonal/>
    </border>
    <border>
      <left style="medium">
        <color rgb="FFEFEFEF"/>
      </left>
      <right style="medium">
        <color rgb="FFE2E2E2"/>
      </right>
      <top/>
      <bottom style="medium">
        <color rgb="FFEFEFEF"/>
      </bottom>
      <diagonal/>
    </border>
    <border>
      <left style="medium">
        <color rgb="FFD5D5D5"/>
      </left>
      <right style="medium">
        <color rgb="FFD5D5D5"/>
      </right>
      <top/>
      <bottom style="medium">
        <color rgb="FFD5D5D5"/>
      </bottom>
      <diagonal/>
    </border>
    <border>
      <left style="medium">
        <color rgb="FFD5D5D5"/>
      </left>
      <right style="medium">
        <color rgb="FFE2E2E2"/>
      </right>
      <top/>
      <bottom style="medium">
        <color rgb="FFD5D5D5"/>
      </bottom>
      <diagonal/>
    </border>
    <border>
      <left style="medium">
        <color auto="1"/>
      </left>
      <right/>
      <top/>
      <bottom/>
      <diagonal/>
    </border>
    <border>
      <left style="medium">
        <color auto="1"/>
      </left>
      <right/>
      <top/>
      <bottom style="medium">
        <color rgb="FFE2E2E2"/>
      </bottom>
      <diagonal/>
    </border>
    <border>
      <left style="medium">
        <color rgb="FFC0C0C0"/>
      </left>
      <right style="medium">
        <color rgb="FFC0C0C0"/>
      </right>
      <top/>
      <bottom style="medium">
        <color rgb="FFC0C0C0"/>
      </bottom>
      <diagonal/>
    </border>
    <border>
      <left style="medium">
        <color rgb="FFC0C0C0"/>
      </left>
      <right style="medium">
        <color rgb="FFC0C0C0"/>
      </right>
      <top/>
      <bottom/>
      <diagonal/>
    </border>
    <border>
      <left style="medium">
        <color rgb="FFC0C0C0"/>
      </left>
      <right/>
      <top/>
      <bottom style="medium">
        <color rgb="FFC0C0C0"/>
      </bottom>
      <diagonal/>
    </border>
    <border>
      <left/>
      <right/>
      <top/>
      <bottom style="medium">
        <color rgb="FFC0C0C0"/>
      </bottom>
      <diagonal/>
    </border>
    <border>
      <left/>
      <right style="medium">
        <color rgb="FFC0C0C0"/>
      </right>
      <top/>
      <bottom style="medium">
        <color rgb="FFC0C0C0"/>
      </bottom>
      <diagonal/>
    </border>
    <border>
      <left style="medium">
        <color rgb="FFC0C0C0"/>
      </left>
      <right/>
      <top/>
      <bottom/>
      <diagonal/>
    </border>
    <border>
      <left/>
      <right style="medium">
        <color rgb="FFC0C0C0"/>
      </right>
      <top/>
      <bottom/>
      <diagonal/>
    </border>
    <border>
      <left style="medium">
        <color rgb="FFC0C0C0"/>
      </left>
      <right style="medium">
        <color rgb="FFC0C0C0"/>
      </right>
      <top style="medium">
        <color rgb="FFC0C0C0"/>
      </top>
      <bottom/>
      <diagonal/>
    </border>
    <border>
      <left style="medium">
        <color rgb="FFE2E2E2"/>
      </left>
      <right style="medium">
        <color rgb="FFE2E2E2"/>
      </right>
      <top style="medium">
        <color rgb="FFE2E2E2"/>
      </top>
      <bottom/>
      <diagonal/>
    </border>
    <border>
      <left style="medium">
        <color rgb="FFE2E2E2"/>
      </left>
      <right style="medium">
        <color rgb="FFE2E2E2"/>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medium">
        <color rgb="FFC0C0C0"/>
      </right>
      <top style="medium">
        <color rgb="FFC0C0C0"/>
      </top>
      <bottom/>
      <diagonal/>
    </border>
    <border>
      <left style="medium">
        <color rgb="FFC0C0C0"/>
      </left>
      <right style="medium">
        <color auto="1"/>
      </right>
      <top style="medium">
        <color rgb="FFC0C0C0"/>
      </top>
      <bottom/>
      <diagonal/>
    </border>
    <border>
      <left style="medium">
        <color auto="1"/>
      </left>
      <right style="medium">
        <color rgb="FFE2E2E2"/>
      </right>
      <top style="medium">
        <color rgb="FFE2E2E2"/>
      </top>
      <bottom style="medium">
        <color auto="1"/>
      </bottom>
      <diagonal/>
    </border>
    <border>
      <left style="medium">
        <color rgb="FFE2E2E2"/>
      </left>
      <right style="medium">
        <color rgb="FFE2E2E2"/>
      </right>
      <top style="medium">
        <color rgb="FFE2E2E2"/>
      </top>
      <bottom style="medium">
        <color auto="1"/>
      </bottom>
      <diagonal/>
    </border>
    <border>
      <left style="medium">
        <color rgb="FFE2E2E2"/>
      </left>
      <right style="medium">
        <color auto="1"/>
      </right>
      <top style="medium">
        <color rgb="FFE2E2E2"/>
      </top>
      <bottom style="medium">
        <color auto="1"/>
      </bottom>
      <diagonal/>
    </border>
    <border>
      <left/>
      <right/>
      <top style="medium">
        <color auto="1"/>
      </top>
      <bottom style="medium">
        <color auto="1"/>
      </bottom>
      <diagonal/>
    </border>
    <border>
      <left style="medium">
        <color auto="1"/>
      </left>
      <right/>
      <top style="medium">
        <color auto="1"/>
      </top>
      <bottom style="medium">
        <color rgb="FFE2E2E2"/>
      </bottom>
      <diagonal/>
    </border>
    <border>
      <left/>
      <right/>
      <top style="medium">
        <color auto="1"/>
      </top>
      <bottom style="medium">
        <color rgb="FFE2E2E2"/>
      </bottom>
      <diagonal/>
    </border>
    <border>
      <left/>
      <right style="medium">
        <color rgb="FFE2E2E2"/>
      </right>
      <top style="medium">
        <color auto="1"/>
      </top>
      <bottom style="medium">
        <color rgb="FFE2E2E2"/>
      </bottom>
      <diagonal/>
    </border>
    <border>
      <left style="medium">
        <color auto="1"/>
      </left>
      <right style="medium">
        <color rgb="FFE2E2E2"/>
      </right>
      <top style="medium">
        <color auto="1"/>
      </top>
      <bottom style="medium">
        <color rgb="FFE2E2E2"/>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bottom style="medium">
        <color auto="1"/>
      </bottom>
      <diagonal/>
    </border>
    <border>
      <left/>
      <right style="medium">
        <color rgb="FFEFEFEF"/>
      </right>
      <top/>
      <bottom style="medium">
        <color rgb="FFEFEFE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3">
    <xf numFmtId="0" fontId="0" fillId="0" borderId="0" xfId="0"/>
    <xf numFmtId="0" fontId="3" fillId="0" borderId="0" xfId="0" applyFont="1" applyAlignment="1">
      <alignment horizontal="left" vertical="center"/>
    </xf>
    <xf numFmtId="170" fontId="3" fillId="0" borderId="0" xfId="0" applyNumberFormat="1" applyFont="1" applyAlignment="1">
      <alignment horizontal="left" vertical="center"/>
    </xf>
    <xf numFmtId="0" fontId="14" fillId="0" borderId="0" xfId="0" applyFont="1" applyAlignment="1">
      <alignment horizontal="left" vertical="top"/>
    </xf>
    <xf numFmtId="0" fontId="0" fillId="0" borderId="5" xfId="0" applyBorder="1"/>
    <xf numFmtId="0" fontId="0" fillId="0" borderId="11" xfId="0" applyBorder="1"/>
    <xf numFmtId="0" fontId="0" fillId="0" borderId="10" xfId="0" applyBorder="1"/>
    <xf numFmtId="0" fontId="6" fillId="0" borderId="9" xfId="0" applyFont="1" applyBorder="1" applyAlignment="1">
      <alignment horizontal="left" vertical="top"/>
    </xf>
    <xf numFmtId="164" fontId="8" fillId="0" borderId="5" xfId="0" applyNumberFormat="1" applyFont="1" applyBorder="1" applyAlignment="1">
      <alignment horizontal="right" vertical="center"/>
    </xf>
    <xf numFmtId="164" fontId="8" fillId="0" borderId="8" xfId="0" applyNumberFormat="1" applyFont="1" applyBorder="1" applyAlignment="1">
      <alignment horizontal="right" vertical="center"/>
    </xf>
    <xf numFmtId="0" fontId="0" fillId="5" borderId="42" xfId="0" applyFill="1" applyBorder="1"/>
    <xf numFmtId="0" fontId="3" fillId="5" borderId="42" xfId="0" applyFont="1" applyFill="1" applyBorder="1" applyAlignment="1">
      <alignment horizontal="left" vertical="top"/>
    </xf>
    <xf numFmtId="0" fontId="3" fillId="5" borderId="43" xfId="0" applyFont="1" applyFill="1" applyBorder="1" applyAlignment="1">
      <alignment horizontal="left" vertical="top"/>
    </xf>
    <xf numFmtId="0" fontId="3" fillId="0" borderId="42" xfId="0" applyFont="1" applyBorder="1" applyAlignment="1">
      <alignment horizontal="left" vertical="top"/>
    </xf>
    <xf numFmtId="3" fontId="3" fillId="0" borderId="44" xfId="0" applyNumberFormat="1" applyFont="1" applyBorder="1" applyAlignment="1">
      <alignment horizontal="right" vertical="top"/>
    </xf>
    <xf numFmtId="165" fontId="3" fillId="0" borderId="44" xfId="0" applyNumberFormat="1" applyFont="1" applyBorder="1" applyAlignment="1">
      <alignment horizontal="right" vertical="top"/>
    </xf>
    <xf numFmtId="166" fontId="3" fillId="0" borderId="44" xfId="0" applyNumberFormat="1" applyFont="1" applyBorder="1" applyAlignment="1">
      <alignment horizontal="right" vertical="top"/>
    </xf>
    <xf numFmtId="165" fontId="3" fillId="0" borderId="45" xfId="0" applyNumberFormat="1" applyFont="1" applyBorder="1" applyAlignment="1">
      <alignment horizontal="right" vertical="top"/>
    </xf>
    <xf numFmtId="0" fontId="9" fillId="0" borderId="42" xfId="0" applyFont="1" applyBorder="1" applyAlignment="1">
      <alignment horizontal="left" vertical="top"/>
    </xf>
    <xf numFmtId="3" fontId="9" fillId="0" borderId="46" xfId="0" applyNumberFormat="1" applyFont="1" applyBorder="1" applyAlignment="1">
      <alignment horizontal="right" vertical="top"/>
    </xf>
    <xf numFmtId="165" fontId="9" fillId="0" borderId="46" xfId="0" applyNumberFormat="1" applyFont="1" applyBorder="1" applyAlignment="1">
      <alignment horizontal="right" vertical="top"/>
    </xf>
    <xf numFmtId="166" fontId="9" fillId="0" borderId="46" xfId="0" applyNumberFormat="1" applyFont="1" applyBorder="1" applyAlignment="1">
      <alignment horizontal="right" vertical="top"/>
    </xf>
    <xf numFmtId="165" fontId="9" fillId="0" borderId="47" xfId="0" applyNumberFormat="1" applyFont="1" applyBorder="1" applyAlignment="1">
      <alignment horizontal="right" vertical="top"/>
    </xf>
    <xf numFmtId="0" fontId="3" fillId="0" borderId="5" xfId="0" applyFont="1" applyBorder="1" applyAlignment="1">
      <alignment horizontal="right" vertical="center"/>
    </xf>
    <xf numFmtId="0" fontId="3" fillId="0" borderId="8" xfId="0" applyFont="1" applyBorder="1" applyAlignment="1">
      <alignment horizontal="right" vertical="center"/>
    </xf>
    <xf numFmtId="0" fontId="0" fillId="0" borderId="48" xfId="0" applyBorder="1"/>
    <xf numFmtId="0" fontId="11" fillId="2" borderId="17" xfId="0" applyFont="1" applyFill="1" applyBorder="1" applyAlignment="1">
      <alignment horizontal="left" vertical="center"/>
    </xf>
    <xf numFmtId="0" fontId="12" fillId="3" borderId="20" xfId="0" applyFont="1" applyFill="1" applyBorder="1" applyAlignment="1">
      <alignment horizontal="left" vertical="center"/>
    </xf>
    <xf numFmtId="0" fontId="9" fillId="5" borderId="42" xfId="0" applyFont="1" applyFill="1" applyBorder="1" applyAlignment="1">
      <alignment horizontal="center" vertical="top"/>
    </xf>
    <xf numFmtId="0" fontId="9" fillId="5" borderId="42" xfId="0" applyFont="1" applyFill="1" applyBorder="1" applyAlignment="1">
      <alignment horizontal="right" vertical="top"/>
    </xf>
    <xf numFmtId="0" fontId="9" fillId="5" borderId="50" xfId="0" applyFont="1" applyFill="1" applyBorder="1" applyAlignment="1">
      <alignment horizontal="right" vertical="top"/>
    </xf>
    <xf numFmtId="0" fontId="0" fillId="0" borderId="51" xfId="0" applyBorder="1"/>
    <xf numFmtId="0" fontId="0" fillId="0" borderId="42" xfId="0" applyBorder="1"/>
    <xf numFmtId="4" fontId="3" fillId="0" borderId="42" xfId="0" applyNumberFormat="1" applyFont="1" applyBorder="1" applyAlignment="1">
      <alignment horizontal="right" vertical="top"/>
    </xf>
    <xf numFmtId="4" fontId="13" fillId="0" borderId="42" xfId="0" applyNumberFormat="1" applyFont="1" applyBorder="1" applyAlignment="1">
      <alignment horizontal="right" vertical="top"/>
    </xf>
    <xf numFmtId="0" fontId="9" fillId="5" borderId="37" xfId="0" applyFont="1" applyFill="1" applyBorder="1" applyAlignment="1">
      <alignment horizontal="center" vertical="top"/>
    </xf>
    <xf numFmtId="0" fontId="9" fillId="5" borderId="37" xfId="0" applyFont="1" applyFill="1" applyBorder="1" applyAlignment="1">
      <alignment horizontal="right" vertical="top"/>
    </xf>
    <xf numFmtId="3" fontId="3" fillId="0" borderId="42" xfId="0" applyNumberFormat="1" applyFont="1" applyBorder="1" applyAlignment="1">
      <alignment horizontal="right" vertical="top"/>
    </xf>
    <xf numFmtId="0" fontId="0" fillId="6" borderId="42" xfId="0" applyFill="1" applyBorder="1"/>
    <xf numFmtId="0" fontId="3" fillId="6" borderId="42" xfId="0" applyFont="1" applyFill="1" applyBorder="1" applyAlignment="1">
      <alignment horizontal="left" vertical="top"/>
    </xf>
    <xf numFmtId="0" fontId="9" fillId="6" borderId="42" xfId="0" applyFont="1" applyFill="1" applyBorder="1" applyAlignment="1">
      <alignment horizontal="left" vertical="top"/>
    </xf>
    <xf numFmtId="3" fontId="3" fillId="6" borderId="42" xfId="0" applyNumberFormat="1" applyFont="1" applyFill="1" applyBorder="1" applyAlignment="1">
      <alignment horizontal="right" vertical="top"/>
    </xf>
    <xf numFmtId="168" fontId="3" fillId="0" borderId="42" xfId="0" applyNumberFormat="1" applyFont="1" applyBorder="1" applyAlignment="1">
      <alignment horizontal="right" vertical="top"/>
    </xf>
    <xf numFmtId="168" fontId="3" fillId="6" borderId="42" xfId="0" applyNumberFormat="1" applyFont="1" applyFill="1" applyBorder="1" applyAlignment="1">
      <alignment horizontal="right" vertical="top"/>
    </xf>
    <xf numFmtId="0" fontId="3" fillId="5" borderId="37" xfId="0" applyFont="1" applyFill="1" applyBorder="1" applyAlignment="1">
      <alignment horizontal="left" vertical="top"/>
    </xf>
    <xf numFmtId="0" fontId="9" fillId="5" borderId="37" xfId="0" applyFont="1" applyFill="1" applyBorder="1" applyAlignment="1">
      <alignment horizontal="left" vertical="top"/>
    </xf>
    <xf numFmtId="0" fontId="9" fillId="5" borderId="57" xfId="0" applyFont="1" applyFill="1" applyBorder="1" applyAlignment="1">
      <alignment horizontal="center" vertical="top"/>
    </xf>
    <xf numFmtId="0" fontId="0" fillId="0" borderId="58" xfId="0" applyBorder="1"/>
    <xf numFmtId="0" fontId="0" fillId="0" borderId="59" xfId="0" applyBorder="1"/>
    <xf numFmtId="0" fontId="0" fillId="0" borderId="13" xfId="0" applyBorder="1"/>
    <xf numFmtId="0" fontId="9" fillId="5" borderId="57" xfId="0" applyFont="1" applyFill="1" applyBorder="1" applyAlignment="1">
      <alignment horizontal="center" vertical="top" wrapText="1"/>
    </xf>
    <xf numFmtId="0" fontId="16" fillId="0" borderId="58" xfId="0" applyFont="1" applyBorder="1" applyAlignment="1">
      <alignment horizontal="left" vertical="center" wrapText="1"/>
    </xf>
    <xf numFmtId="0" fontId="16" fillId="0" borderId="59" xfId="0" applyFont="1" applyBorder="1" applyAlignment="1">
      <alignment horizontal="left" vertical="center" wrapText="1"/>
    </xf>
    <xf numFmtId="0" fontId="16" fillId="0" borderId="13" xfId="0" applyFont="1" applyBorder="1" applyAlignment="1">
      <alignment horizontal="left" vertical="center" wrapText="1"/>
    </xf>
    <xf numFmtId="0" fontId="0" fillId="0" borderId="60" xfId="0" applyBorder="1"/>
    <xf numFmtId="0" fontId="0" fillId="0" borderId="61" xfId="0" applyBorder="1"/>
    <xf numFmtId="0" fontId="0" fillId="0" borderId="62" xfId="0" applyBorder="1"/>
    <xf numFmtId="0" fontId="0" fillId="0" borderId="63" xfId="0" applyBorder="1"/>
    <xf numFmtId="0" fontId="2" fillId="0" borderId="48" xfId="0" applyFont="1" applyBorder="1" applyAlignment="1">
      <alignment horizontal="left" vertical="center"/>
    </xf>
    <xf numFmtId="0" fontId="9" fillId="5" borderId="65" xfId="0" applyFont="1" applyFill="1" applyBorder="1" applyAlignment="1">
      <alignment horizontal="center" vertical="top"/>
    </xf>
    <xf numFmtId="0" fontId="9" fillId="5" borderId="66" xfId="0" applyFont="1" applyFill="1" applyBorder="1" applyAlignment="1">
      <alignment horizontal="center" vertical="top"/>
    </xf>
    <xf numFmtId="0" fontId="0" fillId="0" borderId="12" xfId="0" applyBorder="1"/>
    <xf numFmtId="0" fontId="0" fillId="0" borderId="67" xfId="0" applyBorder="1"/>
    <xf numFmtId="0" fontId="0" fillId="0" borderId="68" xfId="0" applyBorder="1"/>
    <xf numFmtId="0" fontId="0" fillId="0" borderId="69" xfId="0" applyBorder="1"/>
    <xf numFmtId="0" fontId="18" fillId="5" borderId="57" xfId="0" applyFont="1" applyFill="1" applyBorder="1" applyAlignment="1">
      <alignment horizontal="center" vertical="top"/>
    </xf>
    <xf numFmtId="170" fontId="14" fillId="0" borderId="12" xfId="0" applyNumberFormat="1" applyFont="1" applyBorder="1" applyAlignment="1">
      <alignment horizontal="center" vertical="top"/>
    </xf>
    <xf numFmtId="0" fontId="14" fillId="0" borderId="12" xfId="0" applyFont="1" applyBorder="1" applyAlignment="1">
      <alignment horizontal="center" vertical="top"/>
    </xf>
    <xf numFmtId="0" fontId="14" fillId="0" borderId="12" xfId="0" applyFont="1" applyBorder="1" applyAlignment="1">
      <alignment horizontal="left" vertical="top"/>
    </xf>
    <xf numFmtId="170" fontId="14" fillId="0" borderId="13" xfId="0" applyNumberFormat="1" applyFont="1" applyBorder="1" applyAlignment="1">
      <alignment horizontal="center" vertical="top"/>
    </xf>
    <xf numFmtId="0" fontId="14" fillId="0" borderId="13" xfId="0" applyFont="1" applyBorder="1" applyAlignment="1">
      <alignment horizontal="center" vertical="top"/>
    </xf>
    <xf numFmtId="0" fontId="14" fillId="0" borderId="13" xfId="0" applyFont="1" applyBorder="1" applyAlignment="1">
      <alignment horizontal="left" vertical="top"/>
    </xf>
    <xf numFmtId="0" fontId="0" fillId="0" borderId="70" xfId="0" applyBorder="1"/>
    <xf numFmtId="0" fontId="9" fillId="0" borderId="70" xfId="0" applyFont="1" applyBorder="1" applyAlignment="1">
      <alignment horizontal="left" vertical="center"/>
    </xf>
    <xf numFmtId="0" fontId="0" fillId="0" borderId="0" xfId="0"/>
    <xf numFmtId="4" fontId="0" fillId="0" borderId="0" xfId="0" applyNumberFormat="1"/>
    <xf numFmtId="0" fontId="0" fillId="0" borderId="0" xfId="0" applyAlignment="1">
      <alignment vertical="center"/>
    </xf>
    <xf numFmtId="3" fontId="3" fillId="0" borderId="35" xfId="0" applyNumberFormat="1" applyFont="1" applyBorder="1" applyAlignment="1">
      <alignment vertical="center"/>
    </xf>
    <xf numFmtId="0" fontId="0" fillId="0" borderId="35" xfId="0" applyBorder="1" applyAlignment="1"/>
    <xf numFmtId="3" fontId="17" fillId="0" borderId="35" xfId="0" applyNumberFormat="1" applyFont="1" applyBorder="1" applyAlignment="1">
      <alignment vertical="center"/>
    </xf>
    <xf numFmtId="168" fontId="3" fillId="0" borderId="35" xfId="0" applyNumberFormat="1" applyFont="1" applyBorder="1" applyAlignment="1">
      <alignment vertical="center"/>
    </xf>
    <xf numFmtId="168" fontId="17" fillId="0" borderId="35" xfId="0" applyNumberFormat="1" applyFont="1" applyBorder="1" applyAlignment="1">
      <alignment vertical="center"/>
    </xf>
    <xf numFmtId="168" fontId="9" fillId="0" borderId="35" xfId="0" applyNumberFormat="1" applyFont="1" applyBorder="1" applyAlignment="1">
      <alignment vertical="center"/>
    </xf>
    <xf numFmtId="4" fontId="9" fillId="0" borderId="35" xfId="0" applyNumberFormat="1" applyFont="1" applyBorder="1" applyAlignment="1">
      <alignment vertical="center"/>
    </xf>
    <xf numFmtId="0" fontId="22" fillId="11" borderId="0" xfId="0" applyFont="1" applyFill="1" applyAlignment="1">
      <alignment horizontal="right"/>
    </xf>
    <xf numFmtId="4" fontId="22" fillId="11" borderId="0" xfId="0" applyNumberFormat="1" applyFont="1" applyFill="1" applyAlignment="1">
      <alignment horizontal="right"/>
    </xf>
    <xf numFmtId="4" fontId="23" fillId="11" borderId="51" xfId="0" applyNumberFormat="1" applyFont="1" applyFill="1" applyBorder="1" applyAlignment="1">
      <alignment horizontal="right"/>
    </xf>
    <xf numFmtId="4" fontId="23" fillId="10" borderId="42" xfId="0" applyNumberFormat="1" applyFont="1" applyFill="1" applyBorder="1" applyAlignment="1">
      <alignment horizontal="right" vertical="top"/>
    </xf>
    <xf numFmtId="4" fontId="27" fillId="12" borderId="42" xfId="0" applyNumberFormat="1" applyFont="1" applyFill="1" applyBorder="1" applyAlignment="1">
      <alignment horizontal="right" vertical="top"/>
    </xf>
    <xf numFmtId="3" fontId="3" fillId="12" borderId="42" xfId="0" applyNumberFormat="1" applyFont="1" applyFill="1" applyBorder="1" applyAlignment="1">
      <alignment horizontal="right" vertical="top"/>
    </xf>
    <xf numFmtId="0" fontId="0" fillId="0" borderId="0" xfId="0"/>
    <xf numFmtId="4" fontId="0" fillId="0" borderId="0" xfId="0" applyNumberFormat="1" applyAlignment="1">
      <alignment vertical="center"/>
    </xf>
    <xf numFmtId="4" fontId="28" fillId="0" borderId="53" xfId="0" applyNumberFormat="1" applyFont="1" applyBorder="1" applyAlignment="1">
      <alignment vertical="center"/>
    </xf>
    <xf numFmtId="4" fontId="9" fillId="0" borderId="53" xfId="0" applyNumberFormat="1" applyFont="1" applyBorder="1" applyAlignment="1">
      <alignment vertical="center"/>
    </xf>
    <xf numFmtId="3" fontId="0" fillId="0" borderId="0" xfId="0" applyNumberFormat="1"/>
    <xf numFmtId="0" fontId="0" fillId="0" borderId="0" xfId="0"/>
    <xf numFmtId="0" fontId="0" fillId="12" borderId="0" xfId="0" applyFill="1"/>
    <xf numFmtId="0" fontId="0" fillId="12" borderId="0" xfId="0" applyFill="1"/>
    <xf numFmtId="4" fontId="29" fillId="12" borderId="42" xfId="0" applyNumberFormat="1" applyFont="1" applyFill="1" applyBorder="1" applyAlignment="1">
      <alignment horizontal="right" vertical="top"/>
    </xf>
    <xf numFmtId="3" fontId="29" fillId="12" borderId="42" xfId="0" applyNumberFormat="1" applyFont="1" applyFill="1" applyBorder="1" applyAlignment="1">
      <alignment horizontal="right" vertical="top"/>
    </xf>
    <xf numFmtId="4" fontId="0" fillId="12" borderId="0" xfId="0" applyNumberFormat="1" applyFill="1"/>
    <xf numFmtId="0" fontId="21" fillId="12" borderId="81" xfId="0" applyFont="1" applyFill="1" applyBorder="1" applyAlignment="1">
      <alignment horizontal="center"/>
    </xf>
    <xf numFmtId="4" fontId="25" fillId="12" borderId="81" xfId="0" applyNumberFormat="1" applyFont="1" applyFill="1" applyBorder="1"/>
    <xf numFmtId="0" fontId="0" fillId="0" borderId="1" xfId="0" applyBorder="1"/>
    <xf numFmtId="0" fontId="0" fillId="0" borderId="2" xfId="0" applyBorder="1"/>
    <xf numFmtId="0" fontId="0" fillId="0" borderId="4" xfId="0" applyBorder="1"/>
    <xf numFmtId="0" fontId="0" fillId="0" borderId="0" xfId="0"/>
    <xf numFmtId="0" fontId="1" fillId="0" borderId="2" xfId="0" applyFont="1" applyBorder="1" applyAlignment="1">
      <alignment horizontal="center" vertical="center"/>
    </xf>
    <xf numFmtId="0" fontId="0" fillId="0" borderId="3" xfId="0" applyBorder="1"/>
    <xf numFmtId="0" fontId="0" fillId="0" borderId="5" xfId="0" applyBorder="1"/>
    <xf numFmtId="0" fontId="2" fillId="0" borderId="12" xfId="0" applyFont="1" applyBorder="1" applyAlignment="1">
      <alignment horizontal="left" vertical="top"/>
    </xf>
    <xf numFmtId="0" fontId="0" fillId="0" borderId="11" xfId="0" applyBorder="1"/>
    <xf numFmtId="0" fontId="3" fillId="0" borderId="9" xfId="0" applyFont="1" applyBorder="1" applyAlignment="1">
      <alignment horizontal="left" vertical="top"/>
    </xf>
    <xf numFmtId="0" fontId="0" fillId="0" borderId="10" xfId="0" applyBorder="1"/>
    <xf numFmtId="0" fontId="3" fillId="0" borderId="0" xfId="0" applyFont="1" applyAlignment="1">
      <alignment horizontal="left" vertical="center"/>
    </xf>
    <xf numFmtId="0" fontId="2" fillId="0" borderId="13" xfId="0" applyFont="1" applyBorder="1" applyAlignment="1">
      <alignment horizontal="left" vertical="top"/>
    </xf>
    <xf numFmtId="0" fontId="0" fillId="0" borderId="8" xfId="0" applyBorder="1"/>
    <xf numFmtId="0" fontId="3" fillId="0" borderId="14" xfId="0" applyFont="1" applyBorder="1" applyAlignment="1">
      <alignment horizontal="left" vertical="top"/>
    </xf>
    <xf numFmtId="0" fontId="0" fillId="0" borderId="15" xfId="0" applyBorder="1"/>
    <xf numFmtId="0" fontId="0" fillId="0" borderId="16" xfId="0" applyBorder="1"/>
    <xf numFmtId="0" fontId="0" fillId="0" borderId="7" xfId="0" applyBorder="1"/>
    <xf numFmtId="164" fontId="3" fillId="0" borderId="14" xfId="0" applyNumberFormat="1" applyFont="1" applyBorder="1" applyAlignment="1">
      <alignment horizontal="left" vertical="top"/>
    </xf>
    <xf numFmtId="0" fontId="0" fillId="0" borderId="6" xfId="0" applyBorder="1"/>
    <xf numFmtId="0" fontId="2" fillId="0" borderId="14" xfId="0" applyFont="1" applyBorder="1" applyAlignment="1">
      <alignment horizontal="left" vertical="top"/>
    </xf>
    <xf numFmtId="0" fontId="4" fillId="2" borderId="18" xfId="0" applyFont="1" applyFill="1" applyBorder="1" applyAlignment="1">
      <alignment horizontal="left" vertical="center"/>
    </xf>
    <xf numFmtId="0" fontId="0" fillId="2" borderId="17" xfId="0" applyFill="1" applyBorder="1"/>
    <xf numFmtId="0" fontId="0" fillId="2" borderId="19" xfId="0" applyFill="1" applyBorder="1"/>
    <xf numFmtId="0" fontId="5" fillId="3" borderId="21" xfId="0" applyFont="1" applyFill="1" applyBorder="1" applyAlignment="1">
      <alignment horizontal="left" vertical="center"/>
    </xf>
    <xf numFmtId="0" fontId="0" fillId="3" borderId="20" xfId="0" applyFill="1" applyBorder="1"/>
    <xf numFmtId="0" fontId="0" fillId="3" borderId="22" xfId="0" applyFill="1" applyBorder="1"/>
    <xf numFmtId="0" fontId="0" fillId="0" borderId="24" xfId="0" applyBorder="1"/>
    <xf numFmtId="0" fontId="0" fillId="0" borderId="25" xfId="0" applyBorder="1"/>
    <xf numFmtId="0" fontId="2" fillId="0" borderId="23" xfId="0" applyFont="1" applyBorder="1" applyAlignment="1">
      <alignment horizontal="left" vertical="center"/>
    </xf>
    <xf numFmtId="0" fontId="2" fillId="0" borderId="6" xfId="0" applyFont="1" applyBorder="1" applyAlignment="1">
      <alignment horizontal="left" vertical="center"/>
    </xf>
    <xf numFmtId="0" fontId="7" fillId="0" borderId="9" xfId="0" applyFont="1" applyBorder="1" applyAlignment="1">
      <alignment horizontal="left" vertical="top"/>
    </xf>
    <xf numFmtId="0" fontId="4" fillId="3" borderId="20" xfId="0" applyFont="1" applyFill="1" applyBorder="1" applyAlignment="1">
      <alignment horizontal="left" vertical="center"/>
    </xf>
    <xf numFmtId="0" fontId="4" fillId="4" borderId="26" xfId="0" applyFont="1" applyFill="1" applyBorder="1" applyAlignment="1">
      <alignment horizontal="left" vertical="center"/>
    </xf>
    <xf numFmtId="0" fontId="0" fillId="4" borderId="27" xfId="0" applyFill="1" applyBorder="1"/>
    <xf numFmtId="0" fontId="0" fillId="4" borderId="28" xfId="0" applyFill="1" applyBorder="1"/>
    <xf numFmtId="0" fontId="2" fillId="0" borderId="4" xfId="0" applyFont="1" applyBorder="1" applyAlignment="1">
      <alignment horizontal="left" vertical="top"/>
    </xf>
    <xf numFmtId="0" fontId="2" fillId="0" borderId="4" xfId="0" applyFont="1" applyBorder="1" applyAlignment="1">
      <alignment horizontal="left" vertical="center"/>
    </xf>
    <xf numFmtId="0" fontId="4" fillId="4" borderId="21" xfId="0" applyFont="1" applyFill="1" applyBorder="1" applyAlignment="1">
      <alignment horizontal="left" vertical="center"/>
    </xf>
    <xf numFmtId="0" fontId="0" fillId="4" borderId="20" xfId="0" applyFill="1" applyBorder="1"/>
    <xf numFmtId="0" fontId="0" fillId="4" borderId="22" xfId="0" applyFill="1" applyBorder="1"/>
    <xf numFmtId="0" fontId="3" fillId="0" borderId="0" xfId="0" applyFont="1" applyAlignment="1">
      <alignment horizontal="left" vertical="center" wrapText="1"/>
    </xf>
    <xf numFmtId="0" fontId="5" fillId="3" borderId="29" xfId="0" applyFont="1" applyFill="1" applyBorder="1" applyAlignment="1">
      <alignment horizontal="left" vertical="center"/>
    </xf>
    <xf numFmtId="0" fontId="2" fillId="0" borderId="0" xfId="0" applyFont="1" applyAlignment="1">
      <alignment horizontal="left" vertical="center"/>
    </xf>
    <xf numFmtId="0" fontId="4" fillId="2" borderId="30" xfId="0" applyFont="1" applyFill="1" applyBorder="1" applyAlignment="1">
      <alignment horizontal="left" vertical="center"/>
    </xf>
    <xf numFmtId="0" fontId="3" fillId="5" borderId="37" xfId="0" applyFont="1" applyFill="1" applyBorder="1" applyAlignment="1">
      <alignment horizontal="center" vertical="center"/>
    </xf>
    <xf numFmtId="0" fontId="0" fillId="5" borderId="31" xfId="0" applyFill="1" applyBorder="1"/>
    <xf numFmtId="0" fontId="0" fillId="5" borderId="34" xfId="0" applyFill="1" applyBorder="1"/>
    <xf numFmtId="0" fontId="0" fillId="5" borderId="36" xfId="0" applyFill="1" applyBorder="1"/>
    <xf numFmtId="0" fontId="2" fillId="2" borderId="38" xfId="0" applyFont="1" applyFill="1" applyBorder="1" applyAlignment="1">
      <alignment horizontal="center" vertical="top"/>
    </xf>
    <xf numFmtId="0" fontId="0" fillId="2" borderId="39" xfId="0" applyFill="1" applyBorder="1"/>
    <xf numFmtId="0" fontId="0" fillId="2" borderId="40" xfId="0" applyFill="1" applyBorder="1"/>
    <xf numFmtId="0" fontId="0" fillId="2" borderId="41" xfId="0" applyFill="1" applyBorder="1"/>
    <xf numFmtId="0" fontId="3" fillId="0" borderId="42" xfId="0" applyFont="1" applyBorder="1" applyAlignment="1">
      <alignment horizontal="left" vertical="top"/>
    </xf>
    <xf numFmtId="0" fontId="0" fillId="0" borderId="36" xfId="0" applyBorder="1"/>
    <xf numFmtId="0" fontId="9" fillId="0" borderId="42" xfId="0" applyFont="1" applyBorder="1" applyAlignment="1">
      <alignment horizontal="left" vertical="top"/>
    </xf>
    <xf numFmtId="0" fontId="2" fillId="0" borderId="6" xfId="0" applyFont="1" applyBorder="1" applyAlignment="1">
      <alignment horizontal="left" vertical="top"/>
    </xf>
    <xf numFmtId="0" fontId="0" fillId="0" borderId="48" xfId="0" applyBorder="1"/>
    <xf numFmtId="0" fontId="0" fillId="0" borderId="49" xfId="0" applyBorder="1"/>
    <xf numFmtId="0" fontId="10" fillId="0" borderId="0" xfId="0" applyFont="1" applyAlignment="1">
      <alignment horizontal="center" vertical="center"/>
    </xf>
    <xf numFmtId="0" fontId="3" fillId="0" borderId="0" xfId="0" applyFont="1" applyAlignment="1">
      <alignment horizontal="right" vertical="center"/>
    </xf>
    <xf numFmtId="0" fontId="11" fillId="2" borderId="17" xfId="0" applyFont="1" applyFill="1" applyBorder="1" applyAlignment="1">
      <alignment horizontal="left" vertical="center"/>
    </xf>
    <xf numFmtId="0" fontId="12" fillId="3" borderId="20" xfId="0" applyFont="1" applyFill="1" applyBorder="1" applyAlignment="1">
      <alignment horizontal="left" vertical="center"/>
    </xf>
    <xf numFmtId="0" fontId="9" fillId="0" borderId="38" xfId="0" applyFont="1" applyBorder="1" applyAlignment="1">
      <alignment horizontal="left" vertical="top"/>
    </xf>
    <xf numFmtId="0" fontId="0" fillId="0" borderId="39" xfId="0" applyBorder="1"/>
    <xf numFmtId="0" fontId="0" fillId="0" borderId="40" xfId="0" applyBorder="1"/>
    <xf numFmtId="0" fontId="9" fillId="0" borderId="34" xfId="0" applyFont="1" applyBorder="1" applyAlignment="1">
      <alignment horizontal="left" vertical="top"/>
    </xf>
    <xf numFmtId="0" fontId="0" fillId="0" borderId="35" xfId="0" applyBorder="1"/>
    <xf numFmtId="0" fontId="9" fillId="5" borderId="34" xfId="0" applyFont="1" applyFill="1" applyBorder="1" applyAlignment="1">
      <alignment horizontal="center" vertical="top"/>
    </xf>
    <xf numFmtId="0" fontId="0" fillId="5" borderId="35" xfId="0" applyFill="1" applyBorder="1"/>
    <xf numFmtId="0" fontId="10" fillId="0" borderId="0" xfId="0" applyFont="1" applyAlignment="1">
      <alignment horizontal="left" vertical="center"/>
    </xf>
    <xf numFmtId="0" fontId="10" fillId="0" borderId="0" xfId="0" applyFont="1" applyAlignment="1">
      <alignment horizontal="right" vertical="center"/>
    </xf>
    <xf numFmtId="167" fontId="9" fillId="0" borderId="42" xfId="0" applyNumberFormat="1" applyFont="1" applyBorder="1" applyAlignment="1">
      <alignment horizontal="left" vertical="top"/>
    </xf>
    <xf numFmtId="0" fontId="0" fillId="0" borderId="51" xfId="0" applyBorder="1"/>
    <xf numFmtId="0" fontId="0" fillId="0" borderId="42" xfId="0" applyBorder="1"/>
    <xf numFmtId="0" fontId="0" fillId="0" borderId="33" xfId="0" applyBorder="1"/>
    <xf numFmtId="0" fontId="0" fillId="0" borderId="32" xfId="0" applyBorder="1"/>
    <xf numFmtId="0" fontId="0" fillId="0" borderId="34" xfId="0" applyBorder="1"/>
    <xf numFmtId="4" fontId="3" fillId="0" borderId="42" xfId="0" applyNumberFormat="1" applyFont="1" applyBorder="1" applyAlignment="1">
      <alignment horizontal="left" vertical="top"/>
    </xf>
    <xf numFmtId="0" fontId="0" fillId="0" borderId="55" xfId="0" applyBorder="1" applyAlignment="1">
      <alignment horizontal="center" wrapText="1"/>
    </xf>
    <xf numFmtId="0" fontId="0" fillId="0" borderId="24" xfId="0" applyBorder="1" applyAlignment="1">
      <alignment horizontal="center" wrapText="1"/>
    </xf>
    <xf numFmtId="0" fontId="9" fillId="0" borderId="34" xfId="0" applyFont="1" applyBorder="1" applyAlignment="1">
      <alignment horizontal="left" vertical="top" wrapText="1"/>
    </xf>
    <xf numFmtId="0" fontId="0" fillId="0" borderId="0" xfId="0" applyAlignment="1">
      <alignment horizontal="center" wrapText="1"/>
    </xf>
    <xf numFmtId="0" fontId="24" fillId="11" borderId="24" xfId="0" applyFont="1" applyFill="1" applyBorder="1" applyAlignment="1">
      <alignment horizontal="center" wrapText="1"/>
    </xf>
    <xf numFmtId="0" fontId="26" fillId="12" borderId="81" xfId="0" applyFont="1" applyFill="1" applyBorder="1" applyAlignment="1">
      <alignment horizontal="left"/>
    </xf>
    <xf numFmtId="0" fontId="14" fillId="0" borderId="0" xfId="0" applyFont="1" applyAlignment="1">
      <alignment horizontal="left" vertical="center"/>
    </xf>
    <xf numFmtId="0" fontId="9" fillId="5" borderId="38" xfId="0" applyFont="1" applyFill="1" applyBorder="1" applyAlignment="1">
      <alignment horizontal="center" vertical="top"/>
    </xf>
    <xf numFmtId="0" fontId="0" fillId="5" borderId="39" xfId="0" applyFill="1" applyBorder="1"/>
    <xf numFmtId="0" fontId="0" fillId="5" borderId="40" xfId="0" applyFill="1" applyBorder="1"/>
    <xf numFmtId="167" fontId="9" fillId="0" borderId="34" xfId="0" applyNumberFormat="1" applyFont="1" applyBorder="1" applyAlignment="1">
      <alignment horizontal="left" vertical="top"/>
    </xf>
    <xf numFmtId="0" fontId="3" fillId="0" borderId="52" xfId="0" applyFont="1" applyBorder="1" applyAlignment="1">
      <alignment horizontal="left" vertical="center"/>
    </xf>
    <xf numFmtId="0" fontId="0" fillId="0" borderId="53" xfId="0" applyBorder="1"/>
    <xf numFmtId="0" fontId="0" fillId="0" borderId="54" xfId="0" applyBorder="1"/>
    <xf numFmtId="0" fontId="3" fillId="12" borderId="42" xfId="0" applyFont="1" applyFill="1" applyBorder="1" applyAlignment="1">
      <alignment horizontal="left" vertical="top"/>
    </xf>
    <xf numFmtId="0" fontId="0" fillId="12" borderId="0" xfId="0" applyFill="1"/>
    <xf numFmtId="0" fontId="0" fillId="12" borderId="33" xfId="0" applyFill="1" applyBorder="1"/>
    <xf numFmtId="0" fontId="0" fillId="12" borderId="32" xfId="0" applyFill="1" applyBorder="1"/>
    <xf numFmtId="0" fontId="0" fillId="12" borderId="34" xfId="0" applyFill="1" applyBorder="1"/>
    <xf numFmtId="0" fontId="0" fillId="12" borderId="35" xfId="0" applyFill="1" applyBorder="1"/>
    <xf numFmtId="0" fontId="0" fillId="12" borderId="36" xfId="0" applyFill="1" applyBorder="1"/>
    <xf numFmtId="167" fontId="9" fillId="6" borderId="42" xfId="0" applyNumberFormat="1" applyFont="1" applyFill="1" applyBorder="1" applyAlignment="1">
      <alignment horizontal="left" vertical="top"/>
    </xf>
    <xf numFmtId="0" fontId="0" fillId="6" borderId="51" xfId="0" applyFill="1" applyBorder="1"/>
    <xf numFmtId="0" fontId="0" fillId="6" borderId="42" xfId="0" applyFill="1" applyBorder="1"/>
    <xf numFmtId="0" fontId="3" fillId="6" borderId="42" xfId="0" applyFont="1" applyFill="1" applyBorder="1" applyAlignment="1">
      <alignment horizontal="left" vertical="top"/>
    </xf>
    <xf numFmtId="0" fontId="0" fillId="6" borderId="0" xfId="0" applyFill="1"/>
    <xf numFmtId="0" fontId="0" fillId="6" borderId="33" xfId="0" applyFill="1" applyBorder="1"/>
    <xf numFmtId="0" fontId="0" fillId="6" borderId="32" xfId="0" applyFill="1" applyBorder="1"/>
    <xf numFmtId="0" fontId="0" fillId="6" borderId="34" xfId="0" applyFill="1" applyBorder="1"/>
    <xf numFmtId="0" fontId="0" fillId="6" borderId="35" xfId="0" applyFill="1" applyBorder="1"/>
    <xf numFmtId="0" fontId="0" fillId="6" borderId="36" xfId="0" applyFill="1" applyBorder="1"/>
    <xf numFmtId="0" fontId="9" fillId="6" borderId="34" xfId="0" applyFont="1" applyFill="1" applyBorder="1" applyAlignment="1">
      <alignment horizontal="left" vertical="top"/>
    </xf>
    <xf numFmtId="0" fontId="3" fillId="0" borderId="55" xfId="0" applyFont="1" applyBorder="1" applyAlignment="1">
      <alignment horizontal="left" vertical="center"/>
    </xf>
    <xf numFmtId="0" fontId="15" fillId="0" borderId="24" xfId="0" applyFont="1" applyBorder="1" applyAlignment="1">
      <alignment horizontal="right" vertical="center"/>
    </xf>
    <xf numFmtId="0" fontId="0" fillId="0" borderId="56" xfId="0" applyBorder="1"/>
    <xf numFmtId="167" fontId="9" fillId="6" borderId="34" xfId="0" applyNumberFormat="1" applyFont="1" applyFill="1" applyBorder="1" applyAlignment="1">
      <alignment horizontal="left" vertical="top"/>
    </xf>
    <xf numFmtId="0" fontId="9" fillId="0" borderId="0" xfId="0" applyFont="1" applyAlignment="1">
      <alignment horizontal="left" vertical="top"/>
    </xf>
    <xf numFmtId="0" fontId="3" fillId="5" borderId="37" xfId="0" applyFont="1" applyFill="1" applyBorder="1" applyAlignment="1">
      <alignment horizontal="left" vertical="top"/>
    </xf>
    <xf numFmtId="0" fontId="0" fillId="5" borderId="42" xfId="0" applyFill="1" applyBorder="1"/>
    <xf numFmtId="0" fontId="9" fillId="5" borderId="37" xfId="0" applyFont="1" applyFill="1" applyBorder="1" applyAlignment="1">
      <alignment horizontal="center" vertical="top"/>
    </xf>
    <xf numFmtId="168" fontId="3" fillId="0" borderId="55" xfId="0" applyNumberFormat="1" applyFont="1" applyBorder="1" applyAlignment="1">
      <alignment horizontal="center" vertical="top"/>
    </xf>
    <xf numFmtId="168" fontId="3" fillId="0" borderId="24" xfId="0" applyNumberFormat="1" applyFont="1" applyBorder="1" applyAlignment="1">
      <alignment horizontal="center" vertical="top"/>
    </xf>
    <xf numFmtId="0" fontId="3" fillId="0" borderId="12" xfId="0" applyFont="1" applyBorder="1" applyAlignment="1">
      <alignment horizontal="center" vertical="top"/>
    </xf>
    <xf numFmtId="0" fontId="0" fillId="0" borderId="59" xfId="0" applyBorder="1"/>
    <xf numFmtId="0" fontId="0" fillId="0" borderId="13" xfId="0" applyBorder="1"/>
    <xf numFmtId="0" fontId="3" fillId="0" borderId="12" xfId="0" applyFont="1" applyBorder="1" applyAlignment="1">
      <alignment horizontal="left" vertical="top"/>
    </xf>
    <xf numFmtId="0" fontId="3" fillId="0" borderId="12" xfId="0" applyFont="1" applyBorder="1" applyAlignment="1">
      <alignment horizontal="left" vertical="top" wrapText="1"/>
    </xf>
    <xf numFmtId="169" fontId="3" fillId="0" borderId="12" xfId="0" applyNumberFormat="1" applyFont="1" applyBorder="1" applyAlignment="1">
      <alignment horizontal="center" vertical="top"/>
    </xf>
    <xf numFmtId="169" fontId="3" fillId="0" borderId="13" xfId="0" applyNumberFormat="1" applyFont="1" applyBorder="1" applyAlignment="1">
      <alignment horizontal="center" vertical="top"/>
    </xf>
    <xf numFmtId="0" fontId="3" fillId="0" borderId="13" xfId="0" applyFont="1" applyBorder="1" applyAlignment="1">
      <alignment horizontal="center" vertical="top"/>
    </xf>
    <xf numFmtId="0" fontId="3" fillId="0" borderId="13" xfId="0" applyFont="1" applyBorder="1" applyAlignment="1">
      <alignment horizontal="left" vertical="top"/>
    </xf>
    <xf numFmtId="0" fontId="3" fillId="0" borderId="13" xfId="0" applyFont="1" applyBorder="1" applyAlignment="1">
      <alignment horizontal="left" vertical="top" wrapText="1"/>
    </xf>
    <xf numFmtId="0" fontId="11" fillId="2" borderId="17" xfId="0" applyFont="1" applyFill="1" applyBorder="1" applyAlignment="1">
      <alignment horizontal="left" vertical="center" wrapText="1"/>
    </xf>
    <xf numFmtId="0" fontId="12" fillId="3" borderId="20" xfId="0" applyFont="1" applyFill="1" applyBorder="1" applyAlignment="1">
      <alignment horizontal="left" vertical="center" wrapText="1"/>
    </xf>
    <xf numFmtId="170" fontId="3" fillId="0" borderId="12" xfId="0" applyNumberFormat="1" applyFont="1" applyBorder="1" applyAlignment="1">
      <alignment horizontal="left" vertical="top" wrapText="1"/>
    </xf>
    <xf numFmtId="0" fontId="9" fillId="0" borderId="0" xfId="0" applyFont="1" applyAlignment="1">
      <alignment horizontal="left" vertical="center" wrapText="1"/>
    </xf>
    <xf numFmtId="0" fontId="12" fillId="0" borderId="17" xfId="0" applyFont="1" applyBorder="1" applyAlignment="1">
      <alignment horizontal="left" vertical="center"/>
    </xf>
    <xf numFmtId="0" fontId="0" fillId="0" borderId="17" xfId="0" applyBorder="1"/>
    <xf numFmtId="0" fontId="17" fillId="7" borderId="0" xfId="0" applyFont="1" applyFill="1" applyAlignment="1">
      <alignment horizontal="left" vertical="center"/>
    </xf>
    <xf numFmtId="0" fontId="0" fillId="7" borderId="0" xfId="0" applyFill="1"/>
    <xf numFmtId="0" fontId="2" fillId="0" borderId="60" xfId="0" applyFont="1" applyBorder="1" applyAlignment="1">
      <alignment horizontal="left" vertical="center"/>
    </xf>
    <xf numFmtId="0" fontId="0" fillId="0" borderId="61" xfId="0" applyBorder="1"/>
    <xf numFmtId="0" fontId="3" fillId="0" borderId="61" xfId="0" applyFont="1" applyBorder="1" applyAlignment="1">
      <alignment horizontal="left" vertical="center"/>
    </xf>
    <xf numFmtId="0" fontId="2" fillId="0" borderId="48" xfId="0" applyFont="1" applyBorder="1" applyAlignment="1">
      <alignment horizontal="left" vertical="center"/>
    </xf>
    <xf numFmtId="170" fontId="3" fillId="0" borderId="0" xfId="0" applyNumberFormat="1" applyFont="1" applyAlignment="1">
      <alignment horizontal="left" vertical="center"/>
    </xf>
    <xf numFmtId="0" fontId="0" fillId="0" borderId="63" xfId="0" applyBorder="1"/>
    <xf numFmtId="0" fontId="17" fillId="7" borderId="60" xfId="0" applyFont="1" applyFill="1" applyBorder="1" applyAlignment="1">
      <alignment horizontal="left" vertical="center"/>
    </xf>
    <xf numFmtId="0" fontId="0" fillId="7" borderId="61" xfId="0" applyFill="1" applyBorder="1"/>
    <xf numFmtId="0" fontId="0" fillId="7" borderId="62" xfId="0" applyFill="1" applyBorder="1"/>
    <xf numFmtId="3" fontId="3" fillId="0" borderId="0" xfId="0" applyNumberFormat="1" applyFont="1" applyAlignment="1">
      <alignment horizontal="left" vertical="center"/>
    </xf>
    <xf numFmtId="0" fontId="3" fillId="0" borderId="0" xfId="0" applyFont="1" applyAlignment="1">
      <alignment horizontal="left" vertical="top"/>
    </xf>
    <xf numFmtId="0" fontId="17" fillId="7" borderId="48" xfId="0" applyFont="1" applyFill="1" applyBorder="1" applyAlignment="1">
      <alignment horizontal="left" vertical="center"/>
    </xf>
    <xf numFmtId="0" fontId="0" fillId="7" borderId="63" xfId="0" applyFill="1" applyBorder="1"/>
    <xf numFmtId="0" fontId="3" fillId="0" borderId="60" xfId="0" applyFont="1" applyBorder="1" applyAlignment="1">
      <alignment horizontal="left" vertical="top" wrapText="1"/>
    </xf>
    <xf numFmtId="0" fontId="0" fillId="0" borderId="62" xfId="0" applyBorder="1"/>
    <xf numFmtId="0" fontId="3"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3" fillId="8" borderId="0" xfId="0" applyFont="1" applyFill="1" applyAlignment="1">
      <alignment horizontal="left" vertical="top"/>
    </xf>
    <xf numFmtId="0" fontId="0" fillId="8" borderId="0" xfId="0" applyFill="1"/>
    <xf numFmtId="3" fontId="10" fillId="0" borderId="0" xfId="0" applyNumberFormat="1" applyFont="1" applyAlignment="1">
      <alignment horizontal="right" vertical="top"/>
    </xf>
    <xf numFmtId="0" fontId="3" fillId="0" borderId="0" xfId="0" applyFont="1" applyAlignment="1">
      <alignment horizontal="center" vertical="top"/>
    </xf>
    <xf numFmtId="0" fontId="3" fillId="9" borderId="0" xfId="0" applyFont="1" applyFill="1" applyAlignment="1">
      <alignment horizontal="left" vertical="top"/>
    </xf>
    <xf numFmtId="0" fontId="0" fillId="9" borderId="0" xfId="0" applyFill="1"/>
    <xf numFmtId="0" fontId="3" fillId="0" borderId="20" xfId="0" applyFont="1" applyBorder="1" applyAlignment="1">
      <alignment horizontal="left" vertical="top"/>
    </xf>
    <xf numFmtId="0" fontId="0" fillId="0" borderId="20" xfId="0" applyBorder="1"/>
    <xf numFmtId="3" fontId="10" fillId="0" borderId="20" xfId="0" applyNumberFormat="1" applyFont="1" applyBorder="1" applyAlignment="1">
      <alignment horizontal="right" vertical="top"/>
    </xf>
    <xf numFmtId="0" fontId="3" fillId="0" borderId="20" xfId="0" applyFont="1" applyBorder="1" applyAlignment="1">
      <alignment horizontal="center" vertical="top"/>
    </xf>
    <xf numFmtId="0" fontId="19" fillId="0" borderId="71" xfId="0" applyFont="1" applyBorder="1" applyAlignment="1">
      <alignment horizontal="center" vertical="center"/>
    </xf>
    <xf numFmtId="0" fontId="0" fillId="0" borderId="72" xfId="0" applyBorder="1"/>
    <xf numFmtId="0" fontId="19" fillId="0" borderId="74" xfId="0" applyFont="1" applyBorder="1" applyAlignment="1">
      <alignment horizontal="center" vertical="center"/>
    </xf>
    <xf numFmtId="0" fontId="0" fillId="0" borderId="73" xfId="0" applyBorder="1"/>
    <xf numFmtId="0" fontId="19" fillId="0" borderId="76" xfId="0" applyFont="1" applyBorder="1" applyAlignment="1">
      <alignment horizontal="center" vertical="center"/>
    </xf>
    <xf numFmtId="0" fontId="0" fillId="0" borderId="70" xfId="0" applyBorder="1"/>
    <xf numFmtId="0" fontId="0" fillId="0" borderId="75" xfId="0" applyBorder="1"/>
    <xf numFmtId="0" fontId="9" fillId="0" borderId="29" xfId="0" applyFont="1" applyBorder="1" applyAlignment="1">
      <alignment horizontal="center" vertical="center"/>
    </xf>
    <xf numFmtId="0" fontId="9" fillId="0" borderId="20" xfId="0" applyFont="1" applyBorder="1" applyAlignment="1">
      <alignment horizontal="center" vertical="center"/>
    </xf>
    <xf numFmtId="0" fontId="0" fillId="0" borderId="29" xfId="0" applyBorder="1"/>
    <xf numFmtId="0" fontId="0" fillId="0" borderId="64" xfId="0" applyBorder="1"/>
    <xf numFmtId="0" fontId="3" fillId="0" borderId="76" xfId="0" applyFont="1" applyBorder="1" applyAlignment="1">
      <alignment horizontal="left" vertical="top"/>
    </xf>
    <xf numFmtId="168" fontId="3" fillId="0" borderId="76" xfId="0" applyNumberFormat="1" applyFont="1" applyBorder="1" applyAlignment="1">
      <alignment horizontal="right" vertical="top"/>
    </xf>
    <xf numFmtId="0" fontId="3" fillId="0" borderId="78" xfId="0" applyFont="1" applyBorder="1" applyAlignment="1">
      <alignment horizontal="center" vertical="top"/>
    </xf>
    <xf numFmtId="0" fontId="0" fillId="0" borderId="78" xfId="0" applyBorder="1"/>
    <xf numFmtId="0" fontId="3" fillId="9" borderId="78" xfId="0" applyFont="1" applyFill="1" applyBorder="1" applyAlignment="1">
      <alignment horizontal="center" vertical="top"/>
    </xf>
    <xf numFmtId="0" fontId="0" fillId="9" borderId="77" xfId="0" applyFill="1" applyBorder="1"/>
    <xf numFmtId="0" fontId="0" fillId="9" borderId="78" xfId="0" applyFill="1" applyBorder="1"/>
    <xf numFmtId="0" fontId="3" fillId="0" borderId="79" xfId="0" applyFont="1" applyBorder="1" applyAlignment="1">
      <alignment horizontal="left" vertical="top"/>
    </xf>
    <xf numFmtId="168" fontId="3" fillId="0" borderId="79" xfId="0" applyNumberFormat="1" applyFont="1" applyBorder="1" applyAlignment="1">
      <alignment horizontal="right" vertical="top"/>
    </xf>
    <xf numFmtId="0" fontId="3" fillId="8" borderId="78" xfId="0" applyFont="1" applyFill="1" applyBorder="1" applyAlignment="1">
      <alignment horizontal="center" vertical="top"/>
    </xf>
    <xf numFmtId="0" fontId="0" fillId="8" borderId="77" xfId="0" applyFill="1" applyBorder="1"/>
    <xf numFmtId="0" fontId="0" fillId="8" borderId="78" xfId="0" applyFill="1" applyBorder="1"/>
    <xf numFmtId="0" fontId="0" fillId="0" borderId="77" xfId="0" applyBorder="1"/>
    <xf numFmtId="168" fontId="3" fillId="0" borderId="29" xfId="0" applyNumberFormat="1" applyFont="1" applyBorder="1" applyAlignment="1">
      <alignment horizontal="right" vertical="top"/>
    </xf>
    <xf numFmtId="3" fontId="3" fillId="0" borderId="79" xfId="0" applyNumberFormat="1" applyFont="1" applyBorder="1" applyAlignment="1">
      <alignment horizontal="right" vertical="top"/>
    </xf>
    <xf numFmtId="0" fontId="20" fillId="0" borderId="20" xfId="0" applyFont="1" applyBorder="1" applyAlignment="1">
      <alignment horizontal="left" vertical="center"/>
    </xf>
    <xf numFmtId="0" fontId="10" fillId="5" borderId="37" xfId="0" applyFont="1" applyFill="1" applyBorder="1" applyAlignment="1">
      <alignment horizontal="center" vertical="center"/>
    </xf>
    <xf numFmtId="0" fontId="10" fillId="5" borderId="37" xfId="0" applyFont="1" applyFill="1" applyBorder="1" applyAlignment="1">
      <alignment horizontal="left" vertical="top"/>
    </xf>
    <xf numFmtId="4" fontId="10" fillId="0" borderId="44" xfId="0" applyNumberFormat="1" applyFont="1" applyBorder="1" applyAlignment="1">
      <alignment horizontal="right" vertical="top"/>
    </xf>
    <xf numFmtId="0" fontId="0" fillId="0" borderId="80" xfId="0" applyBorder="1"/>
    <xf numFmtId="0" fontId="10" fillId="5" borderId="42"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'data_Operation Profile_1_1'!$B$1</c:f>
              <c:strCache>
                <c:ptCount val="1"/>
                <c:pt idx="0">
                  <c:v>Disbursed</c:v>
                </c:pt>
              </c:strCache>
            </c:strRef>
          </c:tx>
          <c:spPr>
            <a:gradFill flip="none" rotWithShape="1">
              <a:gsLst>
                <a:gs pos="0">
                  <a:srgbClr val="808080"/>
                </a:gs>
                <a:gs pos="100000">
                  <a:srgbClr val="808080"/>
                </a:gs>
              </a:gsLst>
              <a:lin ang="0" scaled="1"/>
            </a:gradFill>
            <a:ln w="0">
              <a:solidFill>
                <a:srgbClr val="000000"/>
              </a:solidFill>
              <a:prstDash val="solid"/>
            </a:ln>
          </c:spPr>
          <c:invertIfNegative val="0"/>
          <c:cat>
            <c:strRef>
              <c:f>'data_Operation Profile_1_1'!$A$2:$A$5</c:f>
              <c:strCache>
                <c:ptCount val="4"/>
                <c:pt idx="0">
                  <c:v>Fortalecimento Sist. Controle  04000000</c:v>
                </c:pt>
                <c:pt idx="1">
                  <c:v>Promoção da Transparência  03000000</c:v>
                </c:pt>
                <c:pt idx="2">
                  <c:v>Melhoria Gestão Gov. Federal  02000000</c:v>
                </c:pt>
                <c:pt idx="3">
                  <c:v>Fortalecimento Capacidade CGU  01000000</c:v>
                </c:pt>
              </c:strCache>
            </c:strRef>
          </c:cat>
          <c:val>
            <c:numRef>
              <c:f>'data_Operation Profile_1_1'!$B$2:$B$5</c:f>
              <c:numCache>
                <c:formatCode>General</c:formatCode>
                <c:ptCount val="4"/>
                <c:pt idx="0">
                  <c:v>67692.05</c:v>
                </c:pt>
                <c:pt idx="1">
                  <c:v>702897.69</c:v>
                </c:pt>
                <c:pt idx="2">
                  <c:v>379559.16</c:v>
                </c:pt>
                <c:pt idx="3">
                  <c:v>4069817.17</c:v>
                </c:pt>
              </c:numCache>
            </c:numRef>
          </c:val>
          <c:extLst>
            <c:ext xmlns:c16="http://schemas.microsoft.com/office/drawing/2014/chart" uri="{C3380CC4-5D6E-409C-BE32-E72D297353CC}">
              <c16:uniqueId val="{00000000-A8BD-469B-86AD-0786CFE0A6E5}"/>
            </c:ext>
          </c:extLst>
        </c:ser>
        <c:ser>
          <c:idx val="1"/>
          <c:order val="1"/>
          <c:tx>
            <c:strRef>
              <c:f>'data_Operation Profile_1_1'!$C$1</c:f>
              <c:strCache>
                <c:ptCount val="1"/>
                <c:pt idx="0">
                  <c:v>Undisbursed</c:v>
                </c:pt>
              </c:strCache>
            </c:strRef>
          </c:tx>
          <c:spPr>
            <a:gradFill flip="none" rotWithShape="1">
              <a:gsLst>
                <a:gs pos="0">
                  <a:srgbClr val="FFFFFF"/>
                </a:gs>
                <a:gs pos="100000">
                  <a:srgbClr val="FFFFFF"/>
                </a:gs>
              </a:gsLst>
              <a:lin ang="0" scaled="1"/>
            </a:gradFill>
            <a:ln w="0">
              <a:solidFill>
                <a:srgbClr val="000000"/>
              </a:solidFill>
              <a:prstDash val="solid"/>
            </a:ln>
          </c:spPr>
          <c:invertIfNegative val="0"/>
          <c:cat>
            <c:strRef>
              <c:f>'data_Operation Profile_1_1'!$A$2:$A$5</c:f>
              <c:strCache>
                <c:ptCount val="4"/>
                <c:pt idx="0">
                  <c:v>Fortalecimento Sist. Controle  04000000</c:v>
                </c:pt>
                <c:pt idx="1">
                  <c:v>Promoção da Transparência  03000000</c:v>
                </c:pt>
                <c:pt idx="2">
                  <c:v>Melhoria Gestão Gov. Federal  02000000</c:v>
                </c:pt>
                <c:pt idx="3">
                  <c:v>Fortalecimento Capacidade CGU  01000000</c:v>
                </c:pt>
              </c:strCache>
            </c:strRef>
          </c:cat>
          <c:val>
            <c:numRef>
              <c:f>'data_Operation Profile_1_1'!$C$2:$C$5</c:f>
              <c:numCache>
                <c:formatCode>General</c:formatCode>
                <c:ptCount val="4"/>
                <c:pt idx="0">
                  <c:v>381255.96</c:v>
                </c:pt>
                <c:pt idx="1">
                  <c:v>221102.31</c:v>
                </c:pt>
                <c:pt idx="2">
                  <c:v>893274.17</c:v>
                </c:pt>
                <c:pt idx="3">
                  <c:v>1167682.83</c:v>
                </c:pt>
              </c:numCache>
            </c:numRef>
          </c:val>
          <c:extLst>
            <c:ext xmlns:c16="http://schemas.microsoft.com/office/drawing/2014/chart" uri="{C3380CC4-5D6E-409C-BE32-E72D297353CC}">
              <c16:uniqueId val="{00000001-A8BD-469B-86AD-0786CFE0A6E5}"/>
            </c:ext>
          </c:extLst>
        </c:ser>
        <c:dLbls>
          <c:showLegendKey val="0"/>
          <c:showVal val="0"/>
          <c:showCatName val="0"/>
          <c:showSerName val="0"/>
          <c:showPercent val="0"/>
          <c:showBubbleSize val="0"/>
        </c:dLbls>
        <c:gapWidth val="150"/>
        <c:overlap val="100"/>
        <c:axId val="328524136"/>
        <c:axId val="2"/>
      </c:barChart>
      <c:catAx>
        <c:axId val="328524136"/>
        <c:scaling>
          <c:orientation val="minMax"/>
        </c:scaling>
        <c:delete val="0"/>
        <c:axPos val="l"/>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b"/>
        <c:majorGridlines>
          <c:spPr>
            <a:ln w="0">
              <a:solidFill>
                <a:srgbClr val="CCCCCC"/>
              </a:solidFill>
              <a:prstDash val="solid"/>
            </a:ln>
          </c:spPr>
        </c:majorGridlines>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8524136"/>
        <c:crosses val="autoZero"/>
        <c:crossBetween val="between"/>
      </c:valAx>
      <c:spPr>
        <a:noFill/>
      </c:spPr>
    </c:plotArea>
    <c:legend>
      <c:legendPos val="r"/>
      <c:overlay val="0"/>
      <c:spPr>
        <a:noFill/>
        <a:ln>
          <a:noFill/>
        </a:ln>
      </c:spPr>
      <c:txPr>
        <a:bodyPr/>
        <a:lstStyle/>
        <a:p>
          <a:pPr>
            <a:defRPr sz="1000" b="0" i="0" u="none" strike="noStrike">
              <a:solidFill>
                <a:srgbClr val="222222"/>
              </a:solidFill>
              <a:latin typeface="Arial"/>
              <a:ea typeface="Arial"/>
              <a:cs typeface="Arial"/>
            </a:defRPr>
          </a:pPr>
          <a:endParaRPr lang="pt-BR"/>
        </a:p>
      </c:txPr>
    </c:legend>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a:solidFill>
                  <a:srgbClr val="222222"/>
                </a:solidFill>
                <a:latin typeface="Arial"/>
                <a:ea typeface="Arial"/>
                <a:cs typeface="Arial"/>
              </a:defRPr>
            </a:pPr>
            <a:r>
              <a:t>% of Outputs Achieved of the re-planned End of project (EOP)</a:t>
            </a:r>
            <a:endParaRPr lang="en-US"/>
          </a:p>
        </c:rich>
      </c:tx>
      <c:overlay val="0"/>
    </c:title>
    <c:autoTitleDeleted val="0"/>
    <c:plotArea>
      <c:layout/>
      <c:barChart>
        <c:barDir val="bar"/>
        <c:grouping val="clustered"/>
        <c:varyColors val="0"/>
        <c:ser>
          <c:idx val="0"/>
          <c:order val="0"/>
          <c:tx>
            <c:strRef>
              <c:f>'data_MI Stage II_10_5'!$B$1</c:f>
              <c:strCache>
                <c:ptCount val="1"/>
                <c:pt idx="0">
                  <c:v>PMI_VAL</c:v>
                </c:pt>
              </c:strCache>
            </c:strRef>
          </c:tx>
          <c:spPr>
            <a:solidFill>
              <a:srgbClr val="839862"/>
            </a:solidFill>
            <a:ln w="0">
              <a:solidFill>
                <a:srgbClr val="000000"/>
              </a:solidFill>
              <a:prstDash val="solid"/>
            </a:ln>
          </c:spPr>
          <c:invertIfNegative val="0"/>
          <c:cat>
            <c:strRef>
              <c:f>'data_MI Stage II_10_5'!$A$2:$A$47</c:f>
              <c:strCache>
                <c:ptCount val="46"/>
                <c:pt idx="0">
                  <c:v>C1.P1 (ASCOM) - Proposta de política de comunicação</c:v>
                </c:pt>
                <c:pt idx="1">
                  <c:v>C1.P10 (DSI) - Processos de Governança de TI revisados e internalizados</c:v>
                </c:pt>
                <c:pt idx="2">
                  <c:v>C1.P11 (OGU) - Instrumentos de Gestão do Conhecimento Recursal</c:v>
                </c:pt>
                <c:pt idx="3">
                  <c:v>C1.P12 (OGU) - Solução de automação para coleta e agregação de dados na área da Ouvidoria</c:v>
                </c:pt>
                <c:pt idx="4">
                  <c:v>C1.P13 (CGU) - Processos da Controladoria-Geral da União mapeados e remodelados</c:v>
                </c:pt>
                <c:pt idx="5">
                  <c:v>C1.P14 (SFC) - Metodologia de dimensionamento do impacto econômico de ações de controle aprimorada</c:v>
                </c:pt>
                <c:pt idx="6">
                  <c:v>C1.P15 (SFC) - Processos incorporados ao sistema de gestão das ações de controle</c:v>
                </c:pt>
                <c:pt idx="7">
                  <c:v>C1.P16 (CRG) - Aparelhamento da Corregedoria Geral da União</c:v>
                </c:pt>
                <c:pt idx="8">
                  <c:v>C1.P2 (CRG) - Reestruturação de salas de videoconferência</c:v>
                </c:pt>
                <c:pt idx="9">
                  <c:v>C1.P3 (DGI) - Proposta de modelo de gestão de pessoas.</c:v>
                </c:pt>
                <c:pt idx="10">
                  <c:v>C1.P4 (DGI) - Sistema informatizado de gestão de pessoas e gestão administrativa implantado.</c:v>
                </c:pt>
                <c:pt idx="11">
                  <c:v>C1.P5 (DGI) - Proposta de metodologia para elaboração de instrumentos de Gestão Documental Arquivística</c:v>
                </c:pt>
                <c:pt idx="12">
                  <c:v>C1.P6 (DIE) - Núcleos de especialização</c:v>
                </c:pt>
                <c:pt idx="13">
                  <c:v>C1.P7 (DIE) - Fortalecimento da estrutura de suporte da DIE</c:v>
                </c:pt>
                <c:pt idx="14">
                  <c:v>C1.P8 (DIPLAD) - Estrutura institucional de capacitação e modernização</c:v>
                </c:pt>
                <c:pt idx="15">
                  <c:v>C1.P9 (DSI) - Ampliação da utilização do sistema de gestão eletrônica de documentos</c:v>
                </c:pt>
                <c:pt idx="16">
                  <c:v>C2.P1 (CRG) - Cursos de Capacitação em Procedimentos Disciplinares</c:v>
                </c:pt>
                <c:pt idx="17">
                  <c:v>C2.P10 (STPC) - Proposta de avaliação de integridade dos órgãos e entidades do Poder Executivo Federal</c:v>
                </c:pt>
                <c:pt idx="18">
                  <c:v>C2.P11 (CRG) - Encontro de Corregedorias</c:v>
                </c:pt>
                <c:pt idx="19">
                  <c:v>C2.P12 (CRG) - Campanha para divulgação do papel dos órgãos públicos com relação à Lei de Responsabilização de Pessoa Jurídica</c:v>
                </c:pt>
                <c:pt idx="20">
                  <c:v>C2.P13 (crg) - Kits da Corregedoria entregue nas Regionais da Controladoria-Geral da União</c:v>
                </c:pt>
                <c:pt idx="21">
                  <c:v>C2.P2 (OGU) - Sistema integrado OGU - demais Ouvidorias</c:v>
                </c:pt>
                <c:pt idx="22">
                  <c:v>C2.P3 (OGU) - Kits de apoio às atividades das ouvidorias</c:v>
                </c:pt>
                <c:pt idx="23">
                  <c:v>C2.P4 (OGU) - Portal Ouvidorias.gov e sistema de ouvidoria web</c:v>
                </c:pt>
                <c:pt idx="24">
                  <c:v>C2.P5 (OGU) - Cursos de Capacitação em Ouvidoria</c:v>
                </c:pt>
                <c:pt idx="25">
                  <c:v>C2.P6 (OGU) - Publicações da OGU</c:v>
                </c:pt>
                <c:pt idx="26">
                  <c:v>C2.P7 (SFC) - Módulos de serviços da CGU para os gestores implantados no Portal</c:v>
                </c:pt>
                <c:pt idx="27">
                  <c:v>C2.P8 (CGU) - Plataforma de Gestão de Riscos da Administração Pública Federal (APF)</c:v>
                </c:pt>
                <c:pt idx="28">
                  <c:v>C2.P9 (STPC) - Sistema de conflito de interesses</c:v>
                </c:pt>
                <c:pt idx="29">
                  <c:v>C3.P1 (OGU) - Estudos sobre implementação das instâncias recursais e efetividade da Lei de Acesso à Informação</c:v>
                </c:pt>
                <c:pt idx="30">
                  <c:v>C3.P2 (OGU) - Terminais de recebimento de manifestação de ouvidoria</c:v>
                </c:pt>
                <c:pt idx="31">
                  <c:v>C3.P3 (STPC) - Proposta de política de aprofundamento, avaliação e monitoramento da Lei de Acesso à Informação</c:v>
                </c:pt>
                <c:pt idx="32">
                  <c:v>C3.P4 (STPC) - Cursos de Ensino à Distância em transparência e controle social (EAD)</c:v>
                </c:pt>
                <c:pt idx="33">
                  <c:v>C3.P5 (STPC) - Modelo de gestão e atuação do Executivo Federal na parceria para o Governo Aberto</c:v>
                </c:pt>
                <c:pt idx="34">
                  <c:v>C3.P6 (STPC) - Novo Portal da Transparência</c:v>
                </c:pt>
                <c:pt idx="35">
                  <c:v>C3.P7 (STPC) - Portal do Cidadão</c:v>
                </c:pt>
                <c:pt idx="36">
                  <c:v>C4.P1 (DIE) - Unidades ODP estaduais</c:v>
                </c:pt>
                <c:pt idx="37">
                  <c:v>C4.P2 (OGU) - Kits de apoio às atividades das Regionais da Controladoria-Geral da União</c:v>
                </c:pt>
                <c:pt idx="38">
                  <c:v>C4.P3 (STPC) - Cursos para gestores dos entes subnacionais</c:v>
                </c:pt>
                <c:pt idx="39">
                  <c:v>C4.P4 (STPC) - Sistema do Mapa Interativo Social do Brasil Transparente</c:v>
                </c:pt>
                <c:pt idx="40">
                  <c:v>C4.P5 (STPC) - Sistema de gestão de ações de prevenção</c:v>
                </c:pt>
                <c:pt idx="41">
                  <c:v>C4.P6 (CRG) - Cursos para gestores estaduais e municipais na Lei Anticorrupção</c:v>
                </c:pt>
                <c:pt idx="42">
                  <c:v>Average outputs (EOP)</c:v>
                </c:pt>
                <c:pt idx="43">
                  <c:v>Outputs' budget spent (EOP)</c:v>
                </c:pt>
                <c:pt idx="44">
                  <c:v>Elapsed Time (EOP)</c:v>
                </c:pt>
                <c:pt idx="45">
                  <c:v>Weighted average outputs achieved (EOP)</c:v>
                </c:pt>
              </c:strCache>
            </c:strRef>
          </c:cat>
          <c:val>
            <c:numRef>
              <c:f>'data_MI Stage II_10_5'!$B$2:$B$47</c:f>
              <c:numCache>
                <c:formatCode>General</c:formatCode>
                <c:ptCount val="46"/>
                <c:pt idx="0">
                  <c:v>0</c:v>
                </c:pt>
                <c:pt idx="1">
                  <c:v>0</c:v>
                </c:pt>
                <c:pt idx="2">
                  <c:v>0</c:v>
                </c:pt>
                <c:pt idx="3">
                  <c:v>1</c:v>
                </c:pt>
                <c:pt idx="4">
                  <c:v>1</c:v>
                </c:pt>
                <c:pt idx="5">
                  <c:v>0</c:v>
                </c:pt>
                <c:pt idx="6">
                  <c:v>1.88</c:v>
                </c:pt>
                <c:pt idx="7">
                  <c:v>0</c:v>
                </c:pt>
                <c:pt idx="8">
                  <c:v>1</c:v>
                </c:pt>
                <c:pt idx="9">
                  <c:v>1</c:v>
                </c:pt>
                <c:pt idx="10">
                  <c:v>1</c:v>
                </c:pt>
                <c:pt idx="11">
                  <c:v>1</c:v>
                </c:pt>
                <c:pt idx="12">
                  <c:v>0.5</c:v>
                </c:pt>
                <c:pt idx="13">
                  <c:v>1.5</c:v>
                </c:pt>
                <c:pt idx="14">
                  <c:v>0</c:v>
                </c:pt>
                <c:pt idx="15">
                  <c:v>1</c:v>
                </c:pt>
                <c:pt idx="16">
                  <c:v>1</c:v>
                </c:pt>
                <c:pt idx="17">
                  <c:v>1</c:v>
                </c:pt>
                <c:pt idx="18">
                  <c:v>0.5</c:v>
                </c:pt>
                <c:pt idx="19">
                  <c:v>1</c:v>
                </c:pt>
                <c:pt idx="20">
                  <c:v>0.7</c:v>
                </c:pt>
                <c:pt idx="21">
                  <c:v>1</c:v>
                </c:pt>
                <c:pt idx="22">
                  <c:v>0</c:v>
                </c:pt>
                <c:pt idx="23">
                  <c:v>1</c:v>
                </c:pt>
                <c:pt idx="24">
                  <c:v>1.34</c:v>
                </c:pt>
                <c:pt idx="25">
                  <c:v>1</c:v>
                </c:pt>
                <c:pt idx="26">
                  <c:v>0.25</c:v>
                </c:pt>
                <c:pt idx="27">
                  <c:v>0</c:v>
                </c:pt>
                <c:pt idx="28">
                  <c:v>1</c:v>
                </c:pt>
                <c:pt idx="29">
                  <c:v>1</c:v>
                </c:pt>
                <c:pt idx="30">
                  <c:v>0</c:v>
                </c:pt>
                <c:pt idx="31">
                  <c:v>0</c:v>
                </c:pt>
                <c:pt idx="32">
                  <c:v>0.14000000000000001</c:v>
                </c:pt>
                <c:pt idx="33">
                  <c:v>1</c:v>
                </c:pt>
                <c:pt idx="34">
                  <c:v>1</c:v>
                </c:pt>
                <c:pt idx="35">
                  <c:v>0</c:v>
                </c:pt>
                <c:pt idx="36">
                  <c:v>1</c:v>
                </c:pt>
                <c:pt idx="37">
                  <c:v>1</c:v>
                </c:pt>
                <c:pt idx="38">
                  <c:v>0.14000000000000001</c:v>
                </c:pt>
                <c:pt idx="39">
                  <c:v>0</c:v>
                </c:pt>
                <c:pt idx="40">
                  <c:v>0</c:v>
                </c:pt>
                <c:pt idx="41">
                  <c:v>0.78</c:v>
                </c:pt>
                <c:pt idx="42">
                  <c:v>0.56999999999999995</c:v>
                </c:pt>
                <c:pt idx="43">
                  <c:v>0.5</c:v>
                </c:pt>
                <c:pt idx="44">
                  <c:v>0.95</c:v>
                </c:pt>
                <c:pt idx="45">
                  <c:v>0.55000000000000004</c:v>
                </c:pt>
              </c:numCache>
            </c:numRef>
          </c:val>
          <c:extLst>
            <c:ext xmlns:c16="http://schemas.microsoft.com/office/drawing/2014/chart" uri="{C3380CC4-5D6E-409C-BE32-E72D297353CC}">
              <c16:uniqueId val="{00000000-BD09-4324-9573-2007CD969A79}"/>
            </c:ext>
          </c:extLst>
        </c:ser>
        <c:dLbls>
          <c:showLegendKey val="0"/>
          <c:showVal val="0"/>
          <c:showCatName val="0"/>
          <c:showSerName val="0"/>
          <c:showPercent val="0"/>
          <c:showBubbleSize val="0"/>
        </c:dLbls>
        <c:gapWidth val="150"/>
        <c:axId val="325056160"/>
        <c:axId val="2"/>
      </c:barChart>
      <c:catAx>
        <c:axId val="325056160"/>
        <c:scaling>
          <c:orientation val="minMax"/>
        </c:scaling>
        <c:delete val="0"/>
        <c:axPos val="l"/>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b"/>
        <c:majorGridlines>
          <c:spPr>
            <a:ln w="0">
              <a:solidFill>
                <a:srgbClr val="CCCCCC"/>
              </a:solidFill>
              <a:prstDash val="solid"/>
            </a:ln>
          </c:spPr>
        </c:majorGridlines>
        <c:title>
          <c:tx>
            <c:rich>
              <a:bodyPr/>
              <a:lstStyle/>
              <a:p>
                <a:pPr>
                  <a:defRPr sz="1000" b="1" i="0" u="none" strike="noStrike">
                    <a:solidFill>
                      <a:srgbClr val="222222"/>
                    </a:solidFill>
                    <a:latin typeface="Arial"/>
                    <a:ea typeface="Arial"/>
                    <a:cs typeface="Arial"/>
                  </a:defRPr>
                </a:pPr>
                <a:r>
                  <a:t>Proportion of EOP Annual Plan</a:t>
                </a:r>
                <a:endParaRPr lang="en-US"/>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5056160"/>
        <c:crosses val="autoZero"/>
        <c:crossBetween val="between"/>
      </c:valAx>
      <c:spPr>
        <a:noFill/>
      </c:spPr>
    </c:plotArea>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a:solidFill>
                  <a:srgbClr val="222222"/>
                </a:solidFill>
                <a:latin typeface="Arial"/>
                <a:ea typeface="Arial"/>
                <a:cs typeface="Arial"/>
              </a:defRPr>
            </a:pPr>
            <a:r>
              <a:rPr lang="pt-BR"/>
              <a:t>Days elapsed from approval to Legal Effectiveness</a:t>
            </a:r>
          </a:p>
        </c:rich>
      </c:tx>
      <c:overlay val="0"/>
    </c:title>
    <c:autoTitleDeleted val="0"/>
    <c:plotArea>
      <c:layout/>
      <c:barChart>
        <c:barDir val="bar"/>
        <c:grouping val="stacked"/>
        <c:varyColors val="0"/>
        <c:ser>
          <c:idx val="0"/>
          <c:order val="0"/>
          <c:tx>
            <c:strRef>
              <c:f>'data_MI Stage I_9_1'!$B$1</c:f>
              <c:strCache>
                <c:ptCount val="1"/>
                <c:pt idx="0">
                  <c:v>ALERT_LVL</c:v>
                </c:pt>
              </c:strCache>
            </c:strRef>
          </c:tx>
          <c:spPr>
            <a:solidFill>
              <a:srgbClr val="00CC33"/>
            </a:solidFill>
            <a:ln>
              <a:noFill/>
            </a:ln>
          </c:spPr>
          <c:invertIfNegative val="0"/>
          <c:cat>
            <c:strRef>
              <c:f>'data_MI Stage I_9_1'!$A$2:$A$3</c:f>
              <c:strCache>
                <c:ptCount val="2"/>
                <c:pt idx="0">
                  <c:v>BRAZIL</c:v>
                </c:pt>
                <c:pt idx="1">
                  <c:v>BR-L1223</c:v>
                </c:pt>
              </c:strCache>
            </c:strRef>
          </c:cat>
          <c:val>
            <c:numRef>
              <c:f>'data_MI Stage I_9_1'!$B$2:$B$3</c:f>
              <c:numCache>
                <c:formatCode>General</c:formatCode>
                <c:ptCount val="2"/>
                <c:pt idx="0">
                  <c:v>247</c:v>
                </c:pt>
                <c:pt idx="1">
                  <c:v>0</c:v>
                </c:pt>
              </c:numCache>
            </c:numRef>
          </c:val>
          <c:extLst>
            <c:ext xmlns:c16="http://schemas.microsoft.com/office/drawing/2014/chart" uri="{C3380CC4-5D6E-409C-BE32-E72D297353CC}">
              <c16:uniqueId val="{00000000-EDC2-4344-BD2B-24F5626198AF}"/>
            </c:ext>
          </c:extLst>
        </c:ser>
        <c:ser>
          <c:idx val="1"/>
          <c:order val="1"/>
          <c:tx>
            <c:strRef>
              <c:f>'data_MI Stage I_9_1'!$C$1</c:f>
              <c:strCache>
                <c:ptCount val="1"/>
                <c:pt idx="0">
                  <c:v>PROBLEM_LVL</c:v>
                </c:pt>
              </c:strCache>
            </c:strRef>
          </c:tx>
          <c:spPr>
            <a:solidFill>
              <a:srgbClr val="FFCC33"/>
            </a:solidFill>
            <a:ln>
              <a:noFill/>
            </a:ln>
          </c:spPr>
          <c:invertIfNegative val="0"/>
          <c:cat>
            <c:strRef>
              <c:f>'data_MI Stage I_9_1'!$A$2:$A$3</c:f>
              <c:strCache>
                <c:ptCount val="2"/>
                <c:pt idx="0">
                  <c:v>BRAZIL</c:v>
                </c:pt>
                <c:pt idx="1">
                  <c:v>BR-L1223</c:v>
                </c:pt>
              </c:strCache>
            </c:strRef>
          </c:cat>
          <c:val>
            <c:numRef>
              <c:f>'data_MI Stage I_9_1'!$C$2:$C$3</c:f>
              <c:numCache>
                <c:formatCode>General</c:formatCode>
                <c:ptCount val="2"/>
                <c:pt idx="0">
                  <c:v>216</c:v>
                </c:pt>
                <c:pt idx="1">
                  <c:v>0</c:v>
                </c:pt>
              </c:numCache>
            </c:numRef>
          </c:val>
          <c:extLst>
            <c:ext xmlns:c16="http://schemas.microsoft.com/office/drawing/2014/chart" uri="{C3380CC4-5D6E-409C-BE32-E72D297353CC}">
              <c16:uniqueId val="{00000001-EDC2-4344-BD2B-24F5626198AF}"/>
            </c:ext>
          </c:extLst>
        </c:ser>
        <c:ser>
          <c:idx val="2"/>
          <c:order val="2"/>
          <c:tx>
            <c:strRef>
              <c:f>'data_MI Stage I_9_1'!$D$1</c:f>
              <c:strCache>
                <c:ptCount val="1"/>
                <c:pt idx="0">
                  <c:v>Remaining To Max</c:v>
                </c:pt>
              </c:strCache>
            </c:strRef>
          </c:tx>
          <c:spPr>
            <a:solidFill>
              <a:srgbClr val="FF0505"/>
            </a:solidFill>
            <a:ln>
              <a:noFill/>
            </a:ln>
          </c:spPr>
          <c:invertIfNegative val="0"/>
          <c:cat>
            <c:strRef>
              <c:f>'data_MI Stage I_9_1'!$A$2:$A$3</c:f>
              <c:strCache>
                <c:ptCount val="2"/>
                <c:pt idx="0">
                  <c:v>BRAZIL</c:v>
                </c:pt>
                <c:pt idx="1">
                  <c:v>BR-L1223</c:v>
                </c:pt>
              </c:strCache>
            </c:strRef>
          </c:cat>
          <c:val>
            <c:numRef>
              <c:f>'data_MI Stage I_9_1'!$D$2:$D$3</c:f>
              <c:numCache>
                <c:formatCode>General</c:formatCode>
                <c:ptCount val="2"/>
                <c:pt idx="0">
                  <c:v>1249</c:v>
                </c:pt>
                <c:pt idx="1">
                  <c:v>0</c:v>
                </c:pt>
              </c:numCache>
            </c:numRef>
          </c:val>
          <c:extLst>
            <c:ext xmlns:c16="http://schemas.microsoft.com/office/drawing/2014/chart" uri="{C3380CC4-5D6E-409C-BE32-E72D297353CC}">
              <c16:uniqueId val="{00000002-EDC2-4344-BD2B-24F5626198AF}"/>
            </c:ext>
          </c:extLst>
        </c:ser>
        <c:dLbls>
          <c:showLegendKey val="0"/>
          <c:showVal val="0"/>
          <c:showCatName val="0"/>
          <c:showSerName val="0"/>
          <c:showPercent val="0"/>
          <c:showBubbleSize val="0"/>
        </c:dLbls>
        <c:gapWidth val="150"/>
        <c:overlap val="100"/>
        <c:axId val="327953632"/>
        <c:axId val="2"/>
      </c:barChart>
      <c:barChart>
        <c:barDir val="bar"/>
        <c:grouping val="clustered"/>
        <c:varyColors val="0"/>
        <c:ser>
          <c:idx val="3"/>
          <c:order val="3"/>
          <c:tx>
            <c:strRef>
              <c:f>'data_MI Stage I_9_1'!$E$1</c:f>
              <c:strCache>
                <c:ptCount val="1"/>
                <c:pt idx="0">
                  <c:v>Days</c:v>
                </c:pt>
              </c:strCache>
            </c:strRef>
          </c:tx>
          <c:spPr>
            <a:gradFill flip="none" rotWithShape="1">
              <a:gsLst>
                <a:gs pos="0">
                  <a:srgbClr val="839862"/>
                </a:gs>
                <a:gs pos="100000">
                  <a:srgbClr val="6C7F56"/>
                </a:gs>
              </a:gsLst>
              <a:lin ang="0" scaled="1"/>
            </a:gradFill>
            <a:ln>
              <a:noFill/>
            </a:ln>
          </c:spPr>
          <c:invertIfNegative val="0"/>
          <c:dPt>
            <c:idx val="0"/>
            <c:invertIfNegative val="0"/>
            <c:bubble3D val="0"/>
            <c:spPr>
              <a:solidFill>
                <a:srgbClr val="FFCC33"/>
              </a:solidFill>
              <a:ln>
                <a:noFill/>
              </a:ln>
            </c:spPr>
            <c:extLst>
              <c:ext xmlns:c16="http://schemas.microsoft.com/office/drawing/2014/chart" uri="{C3380CC4-5D6E-409C-BE32-E72D297353CC}">
                <c16:uniqueId val="{00000003-EDC2-4344-BD2B-24F5626198AF}"/>
              </c:ext>
            </c:extLst>
          </c:dPt>
          <c:dPt>
            <c:idx val="1"/>
            <c:invertIfNegative val="0"/>
            <c:bubble3D val="0"/>
            <c:spPr>
              <a:solidFill>
                <a:srgbClr val="FFCC33"/>
              </a:solidFill>
              <a:ln>
                <a:noFill/>
              </a:ln>
            </c:spPr>
            <c:extLst>
              <c:ext xmlns:c16="http://schemas.microsoft.com/office/drawing/2014/chart" uri="{C3380CC4-5D6E-409C-BE32-E72D297353CC}">
                <c16:uniqueId val="{00000004-EDC2-4344-BD2B-24F5626198AF}"/>
              </c:ext>
            </c:extLst>
          </c:dPt>
          <c:dLbls>
            <c:numFmt formatCode="#,##0" sourceLinked="0"/>
            <c:spPr>
              <a:noFill/>
              <a:ln>
                <a:noFill/>
              </a:ln>
              <a:effectLst/>
            </c:spPr>
            <c:txPr>
              <a:bodyPr/>
              <a:lstStyle/>
              <a:p>
                <a:pPr>
                  <a:defRPr sz="1000" b="0" i="0" u="none" strike="noStrike">
                    <a:solidFill>
                      <a:srgbClr val="000080"/>
                    </a:solidFill>
                    <a:latin typeface="Arial"/>
                    <a:ea typeface="Arial"/>
                    <a:cs typeface="Arial"/>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'data_MI Stage I_9_1'!$A$2:$A$3</c:f>
              <c:strCache>
                <c:ptCount val="2"/>
                <c:pt idx="0">
                  <c:v>BRAZIL</c:v>
                </c:pt>
                <c:pt idx="1">
                  <c:v>BR-L1223</c:v>
                </c:pt>
              </c:strCache>
            </c:strRef>
          </c:cat>
          <c:val>
            <c:numRef>
              <c:f>'data_MI Stage I_9_1'!$E$2:$E$3</c:f>
              <c:numCache>
                <c:formatCode>General</c:formatCode>
                <c:ptCount val="2"/>
                <c:pt idx="1">
                  <c:v>287</c:v>
                </c:pt>
              </c:numCache>
            </c:numRef>
          </c:val>
          <c:extLst>
            <c:ext xmlns:c16="http://schemas.microsoft.com/office/drawing/2014/chart" uri="{C3380CC4-5D6E-409C-BE32-E72D297353CC}">
              <c16:uniqueId val="{00000005-EDC2-4344-BD2B-24F5626198AF}"/>
            </c:ext>
          </c:extLst>
        </c:ser>
        <c:dLbls>
          <c:dLblPos val="ctr"/>
          <c:showLegendKey val="0"/>
          <c:showVal val="1"/>
          <c:showCatName val="0"/>
          <c:showSerName val="0"/>
          <c:showPercent val="0"/>
          <c:showBubbleSize val="0"/>
        </c:dLbls>
        <c:gapWidth val="150"/>
        <c:axId val="327953632"/>
        <c:axId val="2"/>
      </c:barChart>
      <c:catAx>
        <c:axId val="327953632"/>
        <c:scaling>
          <c:orientation val="minMax"/>
        </c:scaling>
        <c:delete val="0"/>
        <c:axPos val="l"/>
        <c:title>
          <c:tx>
            <c:rich>
              <a:bodyPr/>
              <a:lstStyle/>
              <a:p>
                <a:pPr>
                  <a:defRPr sz="1000" b="1" i="0" u="none" strike="noStrike">
                    <a:solidFill>
                      <a:srgbClr val="222222"/>
                    </a:solidFill>
                    <a:latin typeface="Arial"/>
                    <a:ea typeface="Arial"/>
                    <a:cs typeface="Arial"/>
                  </a:defRPr>
                </a:pPr>
                <a:r>
                  <a:rPr lang="pt-BR"/>
                  <a:t>Days from Board Approbation</a:t>
                </a:r>
              </a:p>
            </c:rich>
          </c:tx>
          <c:overlay val="0"/>
        </c:title>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b"/>
        <c:title>
          <c:tx>
            <c:rich>
              <a:bodyPr/>
              <a:lstStyle/>
              <a:p>
                <a:pPr>
                  <a:defRPr sz="1000" b="1" i="0" u="none" strike="noStrike">
                    <a:solidFill>
                      <a:srgbClr val="222222"/>
                    </a:solidFill>
                    <a:latin typeface="Arial"/>
                    <a:ea typeface="Arial"/>
                    <a:cs typeface="Arial"/>
                  </a:defRPr>
                </a:pPr>
                <a:r>
                  <a:rPr lang="pt-BR"/>
                  <a:t>Days</a:t>
                </a:r>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7953632"/>
        <c:crosses val="autoZero"/>
        <c:crossBetween val="between"/>
      </c:valAx>
      <c:spPr>
        <a:noFill/>
      </c:spPr>
    </c:plotArea>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a:solidFill>
                  <a:srgbClr val="222222"/>
                </a:solidFill>
                <a:latin typeface="Arial"/>
                <a:ea typeface="Arial"/>
                <a:cs typeface="Arial"/>
              </a:defRPr>
            </a:pPr>
            <a:r>
              <a:rPr lang="pt-BR"/>
              <a:t>Days elapsed Legal Effectiveness to Eligibility</a:t>
            </a:r>
          </a:p>
        </c:rich>
      </c:tx>
      <c:overlay val="0"/>
    </c:title>
    <c:autoTitleDeleted val="0"/>
    <c:plotArea>
      <c:layout/>
      <c:barChart>
        <c:barDir val="bar"/>
        <c:grouping val="stacked"/>
        <c:varyColors val="0"/>
        <c:ser>
          <c:idx val="0"/>
          <c:order val="0"/>
          <c:tx>
            <c:strRef>
              <c:f>'data_MI Stage I_9_2'!$B$1</c:f>
              <c:strCache>
                <c:ptCount val="1"/>
                <c:pt idx="0">
                  <c:v>ALERT_LVL</c:v>
                </c:pt>
              </c:strCache>
            </c:strRef>
          </c:tx>
          <c:spPr>
            <a:solidFill>
              <a:srgbClr val="00CC33"/>
            </a:solidFill>
            <a:ln>
              <a:noFill/>
            </a:ln>
          </c:spPr>
          <c:invertIfNegative val="0"/>
          <c:cat>
            <c:strRef>
              <c:f>'data_MI Stage I_9_2'!$A$2:$A$3</c:f>
              <c:strCache>
                <c:ptCount val="2"/>
                <c:pt idx="0">
                  <c:v>BRAZIL</c:v>
                </c:pt>
                <c:pt idx="1">
                  <c:v>BR-L1223</c:v>
                </c:pt>
              </c:strCache>
            </c:strRef>
          </c:cat>
          <c:val>
            <c:numRef>
              <c:f>'data_MI Stage I_9_2'!$B$2:$B$3</c:f>
              <c:numCache>
                <c:formatCode>General</c:formatCode>
                <c:ptCount val="2"/>
                <c:pt idx="0">
                  <c:v>139</c:v>
                </c:pt>
                <c:pt idx="1">
                  <c:v>0</c:v>
                </c:pt>
              </c:numCache>
            </c:numRef>
          </c:val>
          <c:extLst>
            <c:ext xmlns:c16="http://schemas.microsoft.com/office/drawing/2014/chart" uri="{C3380CC4-5D6E-409C-BE32-E72D297353CC}">
              <c16:uniqueId val="{00000000-8BA0-4553-B77C-B52BE350AAD5}"/>
            </c:ext>
          </c:extLst>
        </c:ser>
        <c:ser>
          <c:idx val="1"/>
          <c:order val="1"/>
          <c:tx>
            <c:strRef>
              <c:f>'data_MI Stage I_9_2'!$C$1</c:f>
              <c:strCache>
                <c:ptCount val="1"/>
                <c:pt idx="0">
                  <c:v>PROBLEM_LVL</c:v>
                </c:pt>
              </c:strCache>
            </c:strRef>
          </c:tx>
          <c:spPr>
            <a:solidFill>
              <a:srgbClr val="FFCC33"/>
            </a:solidFill>
            <a:ln>
              <a:noFill/>
            </a:ln>
          </c:spPr>
          <c:invertIfNegative val="0"/>
          <c:cat>
            <c:strRef>
              <c:f>'data_MI Stage I_9_2'!$A$2:$A$3</c:f>
              <c:strCache>
                <c:ptCount val="2"/>
                <c:pt idx="0">
                  <c:v>BRAZIL</c:v>
                </c:pt>
                <c:pt idx="1">
                  <c:v>BR-L1223</c:v>
                </c:pt>
              </c:strCache>
            </c:strRef>
          </c:cat>
          <c:val>
            <c:numRef>
              <c:f>'data_MI Stage I_9_2'!$C$2:$C$3</c:f>
              <c:numCache>
                <c:formatCode>General</c:formatCode>
                <c:ptCount val="2"/>
                <c:pt idx="0">
                  <c:v>47.25</c:v>
                </c:pt>
                <c:pt idx="1">
                  <c:v>0</c:v>
                </c:pt>
              </c:numCache>
            </c:numRef>
          </c:val>
          <c:extLst>
            <c:ext xmlns:c16="http://schemas.microsoft.com/office/drawing/2014/chart" uri="{C3380CC4-5D6E-409C-BE32-E72D297353CC}">
              <c16:uniqueId val="{00000001-8BA0-4553-B77C-B52BE350AAD5}"/>
            </c:ext>
          </c:extLst>
        </c:ser>
        <c:ser>
          <c:idx val="2"/>
          <c:order val="2"/>
          <c:tx>
            <c:strRef>
              <c:f>'data_MI Stage I_9_2'!$D$1</c:f>
              <c:strCache>
                <c:ptCount val="1"/>
                <c:pt idx="0">
                  <c:v>Remaining To Max</c:v>
                </c:pt>
              </c:strCache>
            </c:strRef>
          </c:tx>
          <c:spPr>
            <a:solidFill>
              <a:srgbClr val="FF0505"/>
            </a:solidFill>
            <a:ln>
              <a:noFill/>
            </a:ln>
          </c:spPr>
          <c:invertIfNegative val="0"/>
          <c:cat>
            <c:strRef>
              <c:f>'data_MI Stage I_9_2'!$A$2:$A$3</c:f>
              <c:strCache>
                <c:ptCount val="2"/>
                <c:pt idx="0">
                  <c:v>BRAZIL</c:v>
                </c:pt>
                <c:pt idx="1">
                  <c:v>BR-L1223</c:v>
                </c:pt>
              </c:strCache>
            </c:strRef>
          </c:cat>
          <c:val>
            <c:numRef>
              <c:f>'data_MI Stage I_9_2'!$D$2:$D$3</c:f>
              <c:numCache>
                <c:formatCode>General</c:formatCode>
                <c:ptCount val="2"/>
                <c:pt idx="0">
                  <c:v>883.75</c:v>
                </c:pt>
                <c:pt idx="1">
                  <c:v>0</c:v>
                </c:pt>
              </c:numCache>
            </c:numRef>
          </c:val>
          <c:extLst>
            <c:ext xmlns:c16="http://schemas.microsoft.com/office/drawing/2014/chart" uri="{C3380CC4-5D6E-409C-BE32-E72D297353CC}">
              <c16:uniqueId val="{00000002-8BA0-4553-B77C-B52BE350AAD5}"/>
            </c:ext>
          </c:extLst>
        </c:ser>
        <c:dLbls>
          <c:showLegendKey val="0"/>
          <c:showVal val="0"/>
          <c:showCatName val="0"/>
          <c:showSerName val="0"/>
          <c:showPercent val="0"/>
          <c:showBubbleSize val="0"/>
        </c:dLbls>
        <c:gapWidth val="150"/>
        <c:overlap val="100"/>
        <c:axId val="327945760"/>
        <c:axId val="2"/>
      </c:barChart>
      <c:barChart>
        <c:barDir val="bar"/>
        <c:grouping val="clustered"/>
        <c:varyColors val="0"/>
        <c:ser>
          <c:idx val="3"/>
          <c:order val="3"/>
          <c:tx>
            <c:strRef>
              <c:f>'data_MI Stage I_9_2'!$E$1</c:f>
              <c:strCache>
                <c:ptCount val="1"/>
                <c:pt idx="0">
                  <c:v>Days</c:v>
                </c:pt>
              </c:strCache>
            </c:strRef>
          </c:tx>
          <c:spPr>
            <a:gradFill flip="none" rotWithShape="1">
              <a:gsLst>
                <a:gs pos="0">
                  <a:srgbClr val="839862"/>
                </a:gs>
                <a:gs pos="100000">
                  <a:srgbClr val="6C7F56"/>
                </a:gs>
              </a:gsLst>
              <a:lin ang="0" scaled="1"/>
            </a:gradFill>
            <a:ln>
              <a:noFill/>
            </a:ln>
          </c:spPr>
          <c:invertIfNegative val="0"/>
          <c:dPt>
            <c:idx val="0"/>
            <c:invertIfNegative val="0"/>
            <c:bubble3D val="0"/>
            <c:spPr>
              <a:solidFill>
                <a:srgbClr val="00CC33"/>
              </a:solidFill>
              <a:ln>
                <a:noFill/>
              </a:ln>
            </c:spPr>
            <c:extLst>
              <c:ext xmlns:c16="http://schemas.microsoft.com/office/drawing/2014/chart" uri="{C3380CC4-5D6E-409C-BE32-E72D297353CC}">
                <c16:uniqueId val="{00000003-8BA0-4553-B77C-B52BE350AAD5}"/>
              </c:ext>
            </c:extLst>
          </c:dPt>
          <c:dPt>
            <c:idx val="1"/>
            <c:invertIfNegative val="0"/>
            <c:bubble3D val="0"/>
            <c:spPr>
              <a:solidFill>
                <a:srgbClr val="00CC33"/>
              </a:solidFill>
              <a:ln>
                <a:noFill/>
              </a:ln>
            </c:spPr>
            <c:extLst>
              <c:ext xmlns:c16="http://schemas.microsoft.com/office/drawing/2014/chart" uri="{C3380CC4-5D6E-409C-BE32-E72D297353CC}">
                <c16:uniqueId val="{00000004-8BA0-4553-B77C-B52BE350AAD5}"/>
              </c:ext>
            </c:extLst>
          </c:dPt>
          <c:dLbls>
            <c:numFmt formatCode="#,##0" sourceLinked="0"/>
            <c:spPr>
              <a:noFill/>
              <a:ln>
                <a:noFill/>
              </a:ln>
              <a:effectLst/>
            </c:spPr>
            <c:txPr>
              <a:bodyPr/>
              <a:lstStyle/>
              <a:p>
                <a:pPr>
                  <a:defRPr sz="1000" b="0" i="0" u="none" strike="noStrike">
                    <a:solidFill>
                      <a:srgbClr val="000080"/>
                    </a:solidFill>
                    <a:latin typeface="Arial"/>
                    <a:ea typeface="Arial"/>
                    <a:cs typeface="Arial"/>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'data_MI Stage I_9_2'!$A$2:$A$3</c:f>
              <c:strCache>
                <c:ptCount val="2"/>
                <c:pt idx="0">
                  <c:v>BRAZIL</c:v>
                </c:pt>
                <c:pt idx="1">
                  <c:v>BR-L1223</c:v>
                </c:pt>
              </c:strCache>
            </c:strRef>
          </c:cat>
          <c:val>
            <c:numRef>
              <c:f>'data_MI Stage I_9_2'!$E$2:$E$3</c:f>
              <c:numCache>
                <c:formatCode>General</c:formatCode>
                <c:ptCount val="2"/>
                <c:pt idx="1">
                  <c:v>105</c:v>
                </c:pt>
              </c:numCache>
            </c:numRef>
          </c:val>
          <c:extLst>
            <c:ext xmlns:c16="http://schemas.microsoft.com/office/drawing/2014/chart" uri="{C3380CC4-5D6E-409C-BE32-E72D297353CC}">
              <c16:uniqueId val="{00000005-8BA0-4553-B77C-B52BE350AAD5}"/>
            </c:ext>
          </c:extLst>
        </c:ser>
        <c:dLbls>
          <c:dLblPos val="ctr"/>
          <c:showLegendKey val="0"/>
          <c:showVal val="1"/>
          <c:showCatName val="0"/>
          <c:showSerName val="0"/>
          <c:showPercent val="0"/>
          <c:showBubbleSize val="0"/>
        </c:dLbls>
        <c:gapWidth val="150"/>
        <c:axId val="327945760"/>
        <c:axId val="2"/>
      </c:barChart>
      <c:catAx>
        <c:axId val="327945760"/>
        <c:scaling>
          <c:orientation val="minMax"/>
        </c:scaling>
        <c:delete val="0"/>
        <c:axPos val="l"/>
        <c:title>
          <c:tx>
            <c:rich>
              <a:bodyPr/>
              <a:lstStyle/>
              <a:p>
                <a:pPr>
                  <a:defRPr sz="1000" b="1" i="0" u="none" strike="noStrike">
                    <a:solidFill>
                      <a:srgbClr val="222222"/>
                    </a:solidFill>
                    <a:latin typeface="Arial"/>
                    <a:ea typeface="Arial"/>
                    <a:cs typeface="Arial"/>
                  </a:defRPr>
                </a:pPr>
                <a:r>
                  <a:rPr lang="pt-BR"/>
                  <a:t>Days from Board Approbation</a:t>
                </a:r>
              </a:p>
            </c:rich>
          </c:tx>
          <c:overlay val="0"/>
        </c:title>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b"/>
        <c:title>
          <c:tx>
            <c:rich>
              <a:bodyPr/>
              <a:lstStyle/>
              <a:p>
                <a:pPr>
                  <a:defRPr sz="1000" b="1" i="0" u="none" strike="noStrike">
                    <a:solidFill>
                      <a:srgbClr val="222222"/>
                    </a:solidFill>
                    <a:latin typeface="Arial"/>
                    <a:ea typeface="Arial"/>
                    <a:cs typeface="Arial"/>
                  </a:defRPr>
                </a:pPr>
                <a:r>
                  <a:rPr lang="pt-BR"/>
                  <a:t>Days</a:t>
                </a:r>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7945760"/>
        <c:crosses val="autoZero"/>
        <c:crossBetween val="between"/>
      </c:valAx>
      <c:spPr>
        <a:noFill/>
      </c:spPr>
    </c:plotArea>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a:solidFill>
                  <a:srgbClr val="222222"/>
                </a:solidFill>
                <a:latin typeface="Arial"/>
                <a:ea typeface="Arial"/>
                <a:cs typeface="Arial"/>
              </a:defRPr>
            </a:pPr>
            <a:r>
              <a:rPr lang="pt-BR"/>
              <a:t>% of General Conditions Achieved Prior</a:t>
            </a:r>
          </a:p>
        </c:rich>
      </c:tx>
      <c:overlay val="0"/>
    </c:title>
    <c:autoTitleDeleted val="0"/>
    <c:plotArea>
      <c:layout/>
      <c:barChart>
        <c:barDir val="bar"/>
        <c:grouping val="clustered"/>
        <c:varyColors val="0"/>
        <c:ser>
          <c:idx val="0"/>
          <c:order val="0"/>
          <c:tx>
            <c:strRef>
              <c:f>'data_MI Stage I_9_3'!$B$1</c:f>
              <c:strCache>
                <c:ptCount val="1"/>
                <c:pt idx="0">
                  <c:v>PROJ_IND_VAL</c:v>
                </c:pt>
              </c:strCache>
            </c:strRef>
          </c:tx>
          <c:spPr>
            <a:gradFill flip="none" rotWithShape="1">
              <a:gsLst>
                <a:gs pos="0">
                  <a:srgbClr val="00CC33"/>
                </a:gs>
                <a:gs pos="100000">
                  <a:srgbClr val="6C7F56"/>
                </a:gs>
              </a:gsLst>
              <a:lin ang="0" scaled="1"/>
            </a:gradFill>
            <a:ln>
              <a:noFill/>
            </a:ln>
          </c:spPr>
          <c:invertIfNegative val="0"/>
          <c:dLbls>
            <c:numFmt formatCode="#,##0" sourceLinked="0"/>
            <c:spPr>
              <a:noFill/>
              <a:ln>
                <a:noFill/>
              </a:ln>
              <a:effectLst/>
            </c:spPr>
            <c:txPr>
              <a:bodyPr/>
              <a:lstStyle/>
              <a:p>
                <a:pPr>
                  <a:defRPr sz="1000" b="0" i="0" u="none" strike="noStrike">
                    <a:solidFill>
                      <a:srgbClr val="FFFFFF"/>
                    </a:solidFill>
                    <a:latin typeface="Arial"/>
                    <a:ea typeface="Arial"/>
                    <a:cs typeface="Arial"/>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'data_MI Stage I_9_3'!$A$2:$A$2</c:f>
              <c:strCache>
                <c:ptCount val="1"/>
                <c:pt idx="0">
                  <c:v>BR-L1223</c:v>
                </c:pt>
              </c:strCache>
            </c:strRef>
          </c:cat>
          <c:val>
            <c:numRef>
              <c:f>'data_MI Stage I_9_3'!$B$2:$B$2</c:f>
              <c:numCache>
                <c:formatCode>General</c:formatCode>
                <c:ptCount val="1"/>
                <c:pt idx="0">
                  <c:v>100</c:v>
                </c:pt>
              </c:numCache>
            </c:numRef>
          </c:val>
          <c:extLst>
            <c:ext xmlns:c16="http://schemas.microsoft.com/office/drawing/2014/chart" uri="{C3380CC4-5D6E-409C-BE32-E72D297353CC}">
              <c16:uniqueId val="{00000000-9D13-4F37-A165-8173B3D36F4F}"/>
            </c:ext>
          </c:extLst>
        </c:ser>
        <c:dLbls>
          <c:dLblPos val="inEnd"/>
          <c:showLegendKey val="0"/>
          <c:showVal val="1"/>
          <c:showCatName val="0"/>
          <c:showSerName val="0"/>
          <c:showPercent val="0"/>
          <c:showBubbleSize val="0"/>
        </c:dLbls>
        <c:gapWidth val="150"/>
        <c:axId val="327950352"/>
        <c:axId val="2"/>
      </c:barChart>
      <c:catAx>
        <c:axId val="327950352"/>
        <c:scaling>
          <c:orientation val="minMax"/>
        </c:scaling>
        <c:delete val="0"/>
        <c:axPos val="l"/>
        <c:title>
          <c:tx>
            <c:rich>
              <a:bodyPr/>
              <a:lstStyle/>
              <a:p>
                <a:pPr>
                  <a:defRPr sz="1000" b="1" i="0" u="none" strike="noStrike">
                    <a:solidFill>
                      <a:srgbClr val="FFFFFF"/>
                    </a:solidFill>
                    <a:latin typeface="Arial"/>
                    <a:ea typeface="Arial"/>
                    <a:cs typeface="Arial"/>
                  </a:defRPr>
                </a:pPr>
                <a:r>
                  <a:rPr lang="pt-BR"/>
                  <a:t>% of General conditions prior achieved  </a:t>
                </a:r>
              </a:p>
            </c:rich>
          </c:tx>
          <c:overlay val="0"/>
        </c:title>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FFFFFF"/>
                </a:solidFill>
                <a:latin typeface="Arial"/>
                <a:ea typeface="Arial"/>
                <a:cs typeface="Arial"/>
              </a:defRPr>
            </a:pPr>
            <a:endParaRPr lang="pt-BR"/>
          </a:p>
        </c:txPr>
        <c:crossAx val="2"/>
        <c:crosses val="autoZero"/>
        <c:auto val="0"/>
        <c:lblAlgn val="ctr"/>
        <c:lblOffset val="100"/>
        <c:noMultiLvlLbl val="0"/>
      </c:catAx>
      <c:valAx>
        <c:axId val="2"/>
        <c:scaling>
          <c:orientation val="minMax"/>
          <c:max val="100"/>
          <c:min val="0"/>
        </c:scaling>
        <c:delete val="0"/>
        <c:axPos val="b"/>
        <c:title>
          <c:tx>
            <c:rich>
              <a:bodyPr/>
              <a:lstStyle/>
              <a:p>
                <a:pPr>
                  <a:defRPr sz="1000" b="1" i="0" u="none" strike="noStrike">
                    <a:solidFill>
                      <a:srgbClr val="222222"/>
                    </a:solidFill>
                    <a:latin typeface="Arial"/>
                    <a:ea typeface="Arial"/>
                    <a:cs typeface="Arial"/>
                  </a:defRPr>
                </a:pPr>
                <a:r>
                  <a:rPr lang="pt-BR"/>
                  <a:t> % Completed</a:t>
                </a:r>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7950352"/>
        <c:crosses val="autoZero"/>
        <c:crossBetween val="between"/>
      </c:valAx>
      <c:spPr>
        <a:noFill/>
      </c:spPr>
    </c:plotArea>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a:solidFill>
                  <a:srgbClr val="222222"/>
                </a:solidFill>
                <a:latin typeface="Arial"/>
                <a:ea typeface="Arial"/>
                <a:cs typeface="Arial"/>
              </a:defRPr>
            </a:pPr>
            <a:r>
              <a:rPr lang="pt-BR"/>
              <a:t>% of Special Conditions Achieved Prior</a:t>
            </a:r>
          </a:p>
        </c:rich>
      </c:tx>
      <c:overlay val="0"/>
    </c:title>
    <c:autoTitleDeleted val="0"/>
    <c:plotArea>
      <c:layout/>
      <c:barChart>
        <c:barDir val="bar"/>
        <c:grouping val="clustered"/>
        <c:varyColors val="0"/>
        <c:ser>
          <c:idx val="0"/>
          <c:order val="0"/>
          <c:tx>
            <c:strRef>
              <c:f>'data_MI Stage I_9_4'!$B$1</c:f>
              <c:strCache>
                <c:ptCount val="1"/>
                <c:pt idx="0">
                  <c:v>PROJ_IND_VAL</c:v>
                </c:pt>
              </c:strCache>
            </c:strRef>
          </c:tx>
          <c:spPr>
            <a:gradFill flip="none" rotWithShape="1">
              <a:gsLst>
                <a:gs pos="0">
                  <a:srgbClr val="00CC33"/>
                </a:gs>
                <a:gs pos="100000">
                  <a:srgbClr val="6C7F56"/>
                </a:gs>
              </a:gsLst>
              <a:lin ang="0" scaled="1"/>
            </a:gradFill>
            <a:ln>
              <a:noFill/>
            </a:ln>
          </c:spPr>
          <c:invertIfNegative val="0"/>
          <c:dLbls>
            <c:numFmt formatCode="#,##0" sourceLinked="0"/>
            <c:spPr>
              <a:noFill/>
              <a:ln>
                <a:noFill/>
              </a:ln>
              <a:effectLst/>
            </c:spPr>
            <c:txPr>
              <a:bodyPr/>
              <a:lstStyle/>
              <a:p>
                <a:pPr>
                  <a:defRPr sz="1000" b="0" i="0" u="none" strike="noStrike">
                    <a:solidFill>
                      <a:srgbClr val="FFFFFF"/>
                    </a:solidFill>
                    <a:latin typeface="Arial"/>
                    <a:ea typeface="Arial"/>
                    <a:cs typeface="Arial"/>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'data_MI Stage I_9_4'!$A$2:$A$2</c:f>
              <c:strCache>
                <c:ptCount val="1"/>
                <c:pt idx="0">
                  <c:v>BR-L1223</c:v>
                </c:pt>
              </c:strCache>
            </c:strRef>
          </c:cat>
          <c:val>
            <c:numRef>
              <c:f>'data_MI Stage I_9_4'!$B$2:$B$2</c:f>
              <c:numCache>
                <c:formatCode>General</c:formatCode>
                <c:ptCount val="1"/>
              </c:numCache>
            </c:numRef>
          </c:val>
          <c:extLst>
            <c:ext xmlns:c16="http://schemas.microsoft.com/office/drawing/2014/chart" uri="{C3380CC4-5D6E-409C-BE32-E72D297353CC}">
              <c16:uniqueId val="{00000000-033D-4636-860C-604E91DDDF39}"/>
            </c:ext>
          </c:extLst>
        </c:ser>
        <c:dLbls>
          <c:dLblPos val="inEnd"/>
          <c:showLegendKey val="0"/>
          <c:showVal val="1"/>
          <c:showCatName val="0"/>
          <c:showSerName val="0"/>
          <c:showPercent val="0"/>
          <c:showBubbleSize val="0"/>
        </c:dLbls>
        <c:gapWidth val="150"/>
        <c:axId val="325069936"/>
        <c:axId val="2"/>
      </c:barChart>
      <c:catAx>
        <c:axId val="325069936"/>
        <c:scaling>
          <c:orientation val="minMax"/>
        </c:scaling>
        <c:delete val="0"/>
        <c:axPos val="l"/>
        <c:title>
          <c:tx>
            <c:rich>
              <a:bodyPr/>
              <a:lstStyle/>
              <a:p>
                <a:pPr>
                  <a:defRPr sz="1000" b="1" i="0" u="none" strike="noStrike">
                    <a:solidFill>
                      <a:srgbClr val="FFFFFF"/>
                    </a:solidFill>
                    <a:latin typeface="Arial"/>
                    <a:ea typeface="Arial"/>
                    <a:cs typeface="Arial"/>
                  </a:defRPr>
                </a:pPr>
                <a:r>
                  <a:rPr lang="pt-BR"/>
                  <a:t>% of Special conditions prior achieved    </a:t>
                </a:r>
              </a:p>
            </c:rich>
          </c:tx>
          <c:overlay val="0"/>
        </c:title>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FFFFFF"/>
                </a:solidFill>
                <a:latin typeface="Arial"/>
                <a:ea typeface="Arial"/>
                <a:cs typeface="Arial"/>
              </a:defRPr>
            </a:pPr>
            <a:endParaRPr lang="pt-BR"/>
          </a:p>
        </c:txPr>
        <c:crossAx val="2"/>
        <c:crosses val="autoZero"/>
        <c:auto val="0"/>
        <c:lblAlgn val="ctr"/>
        <c:lblOffset val="100"/>
        <c:noMultiLvlLbl val="0"/>
      </c:catAx>
      <c:valAx>
        <c:axId val="2"/>
        <c:scaling>
          <c:orientation val="minMax"/>
          <c:max val="100"/>
          <c:min val="0"/>
        </c:scaling>
        <c:delete val="0"/>
        <c:axPos val="b"/>
        <c:title>
          <c:tx>
            <c:rich>
              <a:bodyPr/>
              <a:lstStyle/>
              <a:p>
                <a:pPr>
                  <a:defRPr sz="1000" b="1" i="0" u="none" strike="noStrike">
                    <a:solidFill>
                      <a:srgbClr val="222222"/>
                    </a:solidFill>
                    <a:latin typeface="Arial"/>
                    <a:ea typeface="Arial"/>
                    <a:cs typeface="Arial"/>
                  </a:defRPr>
                </a:pPr>
                <a:r>
                  <a:rPr lang="pt-BR"/>
                  <a:t> % Completed</a:t>
                </a:r>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5069936"/>
        <c:crosses val="autoZero"/>
        <c:crossBetween val="between"/>
      </c:valAx>
      <c:spPr>
        <a:noFill/>
      </c:spPr>
    </c:plotArea>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'data_MI Stage II_10_1'!$B$1</c:f>
              <c:strCache>
                <c:ptCount val="1"/>
                <c:pt idx="0">
                  <c:v>Problem</c:v>
                </c:pt>
              </c:strCache>
            </c:strRef>
          </c:tx>
          <c:spPr>
            <a:ln w="9525">
              <a:solidFill>
                <a:srgbClr val="8599D3"/>
              </a:solidFill>
              <a:prstDash val="solid"/>
            </a:ln>
          </c:spPr>
          <c:marker>
            <c:symbol val="none"/>
          </c:marker>
          <c:cat>
            <c:strRef>
              <c:f>'data_MI Stage II_10_1'!$A$2:$A$202</c:f>
              <c:strCache>
                <c:ptCount val="2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strCache>
            </c:strRef>
          </c:cat>
          <c:val>
            <c:numRef>
              <c:f>'data_MI Stage II_10_1'!$B$2:$B$202</c:f>
              <c:numCache>
                <c:formatCode>General</c:formatCode>
                <c:ptCount val="201"/>
                <c:pt idx="0">
                  <c:v>-0.22383</c:v>
                </c:pt>
                <c:pt idx="1">
                  <c:v>-0.22014</c:v>
                </c:pt>
                <c:pt idx="2">
                  <c:v>-0.21626999999999999</c:v>
                </c:pt>
                <c:pt idx="3">
                  <c:v>-0.21221999999999999</c:v>
                </c:pt>
                <c:pt idx="4">
                  <c:v>-0.20796999999999999</c:v>
                </c:pt>
                <c:pt idx="5">
                  <c:v>-0.20352999999999999</c:v>
                </c:pt>
                <c:pt idx="6">
                  <c:v>-0.19888</c:v>
                </c:pt>
                <c:pt idx="7">
                  <c:v>-0.19400999999999999</c:v>
                </c:pt>
                <c:pt idx="8">
                  <c:v>-0.18892</c:v>
                </c:pt>
                <c:pt idx="9">
                  <c:v>-0.18361</c:v>
                </c:pt>
                <c:pt idx="10">
                  <c:v>-0.17806</c:v>
                </c:pt>
                <c:pt idx="11">
                  <c:v>-0.17227000000000001</c:v>
                </c:pt>
                <c:pt idx="12">
                  <c:v>-0.16622999999999999</c:v>
                </c:pt>
                <c:pt idx="13">
                  <c:v>-0.15994</c:v>
                </c:pt>
                <c:pt idx="14">
                  <c:v>-0.15337999999999999</c:v>
                </c:pt>
                <c:pt idx="15">
                  <c:v>-0.14656</c:v>
                </c:pt>
                <c:pt idx="16">
                  <c:v>-0.13947000000000001</c:v>
                </c:pt>
                <c:pt idx="17">
                  <c:v>-0.1321</c:v>
                </c:pt>
                <c:pt idx="18">
                  <c:v>-0.12445000000000001</c:v>
                </c:pt>
                <c:pt idx="19">
                  <c:v>-0.11651</c:v>
                </c:pt>
                <c:pt idx="20">
                  <c:v>-0.10828</c:v>
                </c:pt>
                <c:pt idx="21">
                  <c:v>-9.9760000000000001E-2</c:v>
                </c:pt>
                <c:pt idx="22">
                  <c:v>-9.0950000000000003E-2</c:v>
                </c:pt>
                <c:pt idx="23">
                  <c:v>-8.1839999999999996E-2</c:v>
                </c:pt>
                <c:pt idx="24">
                  <c:v>-7.2440000000000004E-2</c:v>
                </c:pt>
                <c:pt idx="25">
                  <c:v>-6.2740000000000004E-2</c:v>
                </c:pt>
                <c:pt idx="26">
                  <c:v>-5.2749999999999998E-2</c:v>
                </c:pt>
                <c:pt idx="27">
                  <c:v>-4.2459999999999998E-2</c:v>
                </c:pt>
                <c:pt idx="28">
                  <c:v>-3.1890000000000002E-2</c:v>
                </c:pt>
                <c:pt idx="29">
                  <c:v>-2.104E-2</c:v>
                </c:pt>
                <c:pt idx="30">
                  <c:v>-9.9100000000000004E-3</c:v>
                </c:pt>
                <c:pt idx="31">
                  <c:v>1.49E-3</c:v>
                </c:pt>
                <c:pt idx="32">
                  <c:v>1.315E-2</c:v>
                </c:pt>
                <c:pt idx="33">
                  <c:v>2.5069999999999999E-2</c:v>
                </c:pt>
                <c:pt idx="34">
                  <c:v>3.7220000000000003E-2</c:v>
                </c:pt>
                <c:pt idx="35">
                  <c:v>4.9610000000000001E-2</c:v>
                </c:pt>
                <c:pt idx="36">
                  <c:v>6.2210000000000001E-2</c:v>
                </c:pt>
                <c:pt idx="37">
                  <c:v>7.5020000000000003E-2</c:v>
                </c:pt>
                <c:pt idx="38">
                  <c:v>8.8010000000000005E-2</c:v>
                </c:pt>
                <c:pt idx="39">
                  <c:v>0.10118000000000001</c:v>
                </c:pt>
                <c:pt idx="40">
                  <c:v>0.1145</c:v>
                </c:pt>
                <c:pt idx="41">
                  <c:v>0.12795000000000001</c:v>
                </c:pt>
                <c:pt idx="42">
                  <c:v>0.14152000000000001</c:v>
                </c:pt>
                <c:pt idx="43">
                  <c:v>0.1552</c:v>
                </c:pt>
                <c:pt idx="44">
                  <c:v>0.16894000000000001</c:v>
                </c:pt>
                <c:pt idx="45">
                  <c:v>0.18275</c:v>
                </c:pt>
                <c:pt idx="46">
                  <c:v>0.19658999999999999</c:v>
                </c:pt>
                <c:pt idx="47">
                  <c:v>0.21045</c:v>
                </c:pt>
                <c:pt idx="48">
                  <c:v>0.2243</c:v>
                </c:pt>
                <c:pt idx="49">
                  <c:v>0.23812</c:v>
                </c:pt>
                <c:pt idx="50">
                  <c:v>0.25189</c:v>
                </c:pt>
                <c:pt idx="51">
                  <c:v>0.2656</c:v>
                </c:pt>
                <c:pt idx="52">
                  <c:v>0.27921000000000001</c:v>
                </c:pt>
                <c:pt idx="53">
                  <c:v>0.29271999999999998</c:v>
                </c:pt>
                <c:pt idx="54">
                  <c:v>0.30608999999999997</c:v>
                </c:pt>
                <c:pt idx="55">
                  <c:v>0.31931999999999999</c:v>
                </c:pt>
                <c:pt idx="56">
                  <c:v>0.33239000000000002</c:v>
                </c:pt>
                <c:pt idx="57">
                  <c:v>0.34527000000000002</c:v>
                </c:pt>
                <c:pt idx="58">
                  <c:v>0.35794999999999999</c:v>
                </c:pt>
                <c:pt idx="59">
                  <c:v>0.37042999999999998</c:v>
                </c:pt>
                <c:pt idx="60">
                  <c:v>0.38268000000000002</c:v>
                </c:pt>
                <c:pt idx="61">
                  <c:v>0.39468999999999999</c:v>
                </c:pt>
                <c:pt idx="62">
                  <c:v>0.40645999999999999</c:v>
                </c:pt>
                <c:pt idx="63">
                  <c:v>0.41796</c:v>
                </c:pt>
                <c:pt idx="64">
                  <c:v>0.42920000000000003</c:v>
                </c:pt>
                <c:pt idx="65">
                  <c:v>0.44017000000000001</c:v>
                </c:pt>
                <c:pt idx="66">
                  <c:v>0.45084999999999997</c:v>
                </c:pt>
                <c:pt idx="67">
                  <c:v>0.46124999999999999</c:v>
                </c:pt>
                <c:pt idx="68">
                  <c:v>0.47136</c:v>
                </c:pt>
                <c:pt idx="69">
                  <c:v>0.48116999999999999</c:v>
                </c:pt>
                <c:pt idx="70">
                  <c:v>0.49070000000000003</c:v>
                </c:pt>
                <c:pt idx="71">
                  <c:v>0.49991999999999998</c:v>
                </c:pt>
                <c:pt idx="72">
                  <c:v>0.50885000000000002</c:v>
                </c:pt>
                <c:pt idx="73">
                  <c:v>0.51749000000000001</c:v>
                </c:pt>
                <c:pt idx="74">
                  <c:v>0.52583000000000002</c:v>
                </c:pt>
                <c:pt idx="75">
                  <c:v>0.53388999999999998</c:v>
                </c:pt>
                <c:pt idx="76">
                  <c:v>0.54164999999999996</c:v>
                </c:pt>
                <c:pt idx="77">
                  <c:v>0.54913999999999996</c:v>
                </c:pt>
                <c:pt idx="78">
                  <c:v>0.55633999999999995</c:v>
                </c:pt>
                <c:pt idx="79">
                  <c:v>0.56327000000000005</c:v>
                </c:pt>
                <c:pt idx="80">
                  <c:v>0.56993000000000005</c:v>
                </c:pt>
                <c:pt idx="81">
                  <c:v>0.57633000000000001</c:v>
                </c:pt>
                <c:pt idx="82">
                  <c:v>0.58247000000000004</c:v>
                </c:pt>
                <c:pt idx="83">
                  <c:v>0.58835999999999999</c:v>
                </c:pt>
                <c:pt idx="84">
                  <c:v>0.59399999999999997</c:v>
                </c:pt>
                <c:pt idx="85">
                  <c:v>0.59941</c:v>
                </c:pt>
                <c:pt idx="86">
                  <c:v>0.60458999999999996</c:v>
                </c:pt>
                <c:pt idx="87">
                  <c:v>0.60953999999999997</c:v>
                </c:pt>
                <c:pt idx="88">
                  <c:v>0.61428000000000005</c:v>
                </c:pt>
                <c:pt idx="89">
                  <c:v>0.61880000000000002</c:v>
                </c:pt>
                <c:pt idx="90">
                  <c:v>0.62312999999999996</c:v>
                </c:pt>
                <c:pt idx="91">
                  <c:v>0.62726000000000004</c:v>
                </c:pt>
                <c:pt idx="92">
                  <c:v>0.63119999999999998</c:v>
                </c:pt>
                <c:pt idx="93">
                  <c:v>0.63495999999999997</c:v>
                </c:pt>
                <c:pt idx="94">
                  <c:v>0.63854999999999995</c:v>
                </c:pt>
                <c:pt idx="95">
                  <c:v>0.64197000000000004</c:v>
                </c:pt>
                <c:pt idx="96">
                  <c:v>0.64522000000000002</c:v>
                </c:pt>
                <c:pt idx="97">
                  <c:v>0.64832000000000001</c:v>
                </c:pt>
                <c:pt idx="98">
                  <c:v>0.65127999999999997</c:v>
                </c:pt>
                <c:pt idx="99">
                  <c:v>0.65408999999999995</c:v>
                </c:pt>
                <c:pt idx="100">
                  <c:v>0.65676999999999996</c:v>
                </c:pt>
                <c:pt idx="101">
                  <c:v>0.65930999999999995</c:v>
                </c:pt>
                <c:pt idx="102">
                  <c:v>0.66173000000000004</c:v>
                </c:pt>
                <c:pt idx="103">
                  <c:v>0.66403000000000001</c:v>
                </c:pt>
                <c:pt idx="104">
                  <c:v>0.66622000000000003</c:v>
                </c:pt>
                <c:pt idx="105">
                  <c:v>0.66830000000000001</c:v>
                </c:pt>
                <c:pt idx="106">
                  <c:v>0.67027000000000003</c:v>
                </c:pt>
                <c:pt idx="107">
                  <c:v>0.67215000000000003</c:v>
                </c:pt>
                <c:pt idx="108">
                  <c:v>0.67393000000000003</c:v>
                </c:pt>
                <c:pt idx="109">
                  <c:v>0.67562</c:v>
                </c:pt>
                <c:pt idx="110">
                  <c:v>0.67723</c:v>
                </c:pt>
                <c:pt idx="111">
                  <c:v>0.67874999999999996</c:v>
                </c:pt>
                <c:pt idx="112">
                  <c:v>0.68020000000000003</c:v>
                </c:pt>
                <c:pt idx="113">
                  <c:v>0.68157000000000001</c:v>
                </c:pt>
                <c:pt idx="114">
                  <c:v>0.68286999999999998</c:v>
                </c:pt>
                <c:pt idx="115">
                  <c:v>0.68411</c:v>
                </c:pt>
                <c:pt idx="116">
                  <c:v>0.68528</c:v>
                </c:pt>
                <c:pt idx="117">
                  <c:v>0.68638999999999994</c:v>
                </c:pt>
                <c:pt idx="118">
                  <c:v>0.68744000000000005</c:v>
                </c:pt>
                <c:pt idx="119">
                  <c:v>0.68844000000000005</c:v>
                </c:pt>
                <c:pt idx="120">
                  <c:v>0.68938999999999995</c:v>
                </c:pt>
                <c:pt idx="121">
                  <c:v>0.69028</c:v>
                </c:pt>
                <c:pt idx="122">
                  <c:v>0.69113000000000002</c:v>
                </c:pt>
                <c:pt idx="123">
                  <c:v>0.69194</c:v>
                </c:pt>
                <c:pt idx="124">
                  <c:v>0.69269999999999998</c:v>
                </c:pt>
                <c:pt idx="125">
                  <c:v>0.69342999999999999</c:v>
                </c:pt>
                <c:pt idx="126">
                  <c:v>0.69411</c:v>
                </c:pt>
                <c:pt idx="127">
                  <c:v>0.69476000000000004</c:v>
                </c:pt>
                <c:pt idx="128">
                  <c:v>0.69538</c:v>
                </c:pt>
                <c:pt idx="129">
                  <c:v>0.69596000000000002</c:v>
                </c:pt>
                <c:pt idx="130">
                  <c:v>0.69650999999999996</c:v>
                </c:pt>
                <c:pt idx="131">
                  <c:v>0.69703000000000004</c:v>
                </c:pt>
                <c:pt idx="132">
                  <c:v>0.69752999999999998</c:v>
                </c:pt>
                <c:pt idx="133">
                  <c:v>0.69799999999999995</c:v>
                </c:pt>
                <c:pt idx="134">
                  <c:v>0.69843999999999995</c:v>
                </c:pt>
                <c:pt idx="135">
                  <c:v>0.69886000000000004</c:v>
                </c:pt>
                <c:pt idx="136">
                  <c:v>0.69925999999999999</c:v>
                </c:pt>
                <c:pt idx="137">
                  <c:v>0.69964000000000004</c:v>
                </c:pt>
                <c:pt idx="138">
                  <c:v>0.69999</c:v>
                </c:pt>
                <c:pt idx="139">
                  <c:v>0.70033000000000001</c:v>
                </c:pt>
                <c:pt idx="140">
                  <c:v>0.70065</c:v>
                </c:pt>
                <c:pt idx="141">
                  <c:v>0.70094999999999996</c:v>
                </c:pt>
                <c:pt idx="142">
                  <c:v>0.70123999999999997</c:v>
                </c:pt>
                <c:pt idx="143">
                  <c:v>0.70150999999999997</c:v>
                </c:pt>
                <c:pt idx="144">
                  <c:v>0.70177</c:v>
                </c:pt>
                <c:pt idx="145">
                  <c:v>0.70201000000000002</c:v>
                </c:pt>
                <c:pt idx="146">
                  <c:v>0.70223999999999998</c:v>
                </c:pt>
                <c:pt idx="147">
                  <c:v>0.70245999999999997</c:v>
                </c:pt>
                <c:pt idx="148">
                  <c:v>0.70265999999999995</c:v>
                </c:pt>
                <c:pt idx="149">
                  <c:v>0.70286000000000004</c:v>
                </c:pt>
                <c:pt idx="150">
                  <c:v>0.70304</c:v>
                </c:pt>
                <c:pt idx="151">
                  <c:v>0.70321999999999996</c:v>
                </c:pt>
                <c:pt idx="152">
                  <c:v>0.70338000000000001</c:v>
                </c:pt>
                <c:pt idx="153">
                  <c:v>0.70354000000000005</c:v>
                </c:pt>
                <c:pt idx="154">
                  <c:v>0.70369000000000004</c:v>
                </c:pt>
                <c:pt idx="155">
                  <c:v>0.70382999999999996</c:v>
                </c:pt>
                <c:pt idx="156">
                  <c:v>0.70396000000000003</c:v>
                </c:pt>
                <c:pt idx="157">
                  <c:v>0.70408999999999999</c:v>
                </c:pt>
                <c:pt idx="158">
                  <c:v>0.70421</c:v>
                </c:pt>
                <c:pt idx="159">
                  <c:v>0.70431999999999995</c:v>
                </c:pt>
                <c:pt idx="160">
                  <c:v>0.70442000000000005</c:v>
                </c:pt>
                <c:pt idx="161">
                  <c:v>0.70452000000000004</c:v>
                </c:pt>
                <c:pt idx="162">
                  <c:v>0.70462000000000002</c:v>
                </c:pt>
                <c:pt idx="163">
                  <c:v>0.70470999999999995</c:v>
                </c:pt>
                <c:pt idx="164">
                  <c:v>0.70479999999999998</c:v>
                </c:pt>
                <c:pt idx="165">
                  <c:v>0.70487999999999995</c:v>
                </c:pt>
                <c:pt idx="166">
                  <c:v>0.70494999999999997</c:v>
                </c:pt>
                <c:pt idx="167">
                  <c:v>0.70501999999999998</c:v>
                </c:pt>
                <c:pt idx="168">
                  <c:v>0.70508999999999999</c:v>
                </c:pt>
                <c:pt idx="169">
                  <c:v>0.70516000000000001</c:v>
                </c:pt>
                <c:pt idx="170">
                  <c:v>0.70521999999999996</c:v>
                </c:pt>
                <c:pt idx="171">
                  <c:v>0.70528000000000002</c:v>
                </c:pt>
                <c:pt idx="172">
                  <c:v>0.70533000000000001</c:v>
                </c:pt>
                <c:pt idx="173">
                  <c:v>0.70538000000000001</c:v>
                </c:pt>
                <c:pt idx="174">
                  <c:v>0.70543</c:v>
                </c:pt>
                <c:pt idx="175">
                  <c:v>0.70548</c:v>
                </c:pt>
                <c:pt idx="176">
                  <c:v>0.70552000000000004</c:v>
                </c:pt>
                <c:pt idx="177">
                  <c:v>0.70555999999999996</c:v>
                </c:pt>
                <c:pt idx="178">
                  <c:v>0.7056</c:v>
                </c:pt>
                <c:pt idx="179">
                  <c:v>0.70564000000000004</c:v>
                </c:pt>
                <c:pt idx="180">
                  <c:v>0.70567999999999997</c:v>
                </c:pt>
                <c:pt idx="181">
                  <c:v>0.70570999999999995</c:v>
                </c:pt>
                <c:pt idx="182">
                  <c:v>0.70574000000000003</c:v>
                </c:pt>
                <c:pt idx="183">
                  <c:v>0.70577000000000001</c:v>
                </c:pt>
                <c:pt idx="184">
                  <c:v>0.70579999999999998</c:v>
                </c:pt>
                <c:pt idx="185">
                  <c:v>0.70582999999999996</c:v>
                </c:pt>
                <c:pt idx="186">
                  <c:v>0.70584999999999998</c:v>
                </c:pt>
                <c:pt idx="187">
                  <c:v>0.70587</c:v>
                </c:pt>
                <c:pt idx="188">
                  <c:v>0.70589999999999997</c:v>
                </c:pt>
                <c:pt idx="189">
                  <c:v>0.70591999999999999</c:v>
                </c:pt>
                <c:pt idx="190">
                  <c:v>0.70594000000000001</c:v>
                </c:pt>
                <c:pt idx="191">
                  <c:v>0.70596000000000003</c:v>
                </c:pt>
                <c:pt idx="192">
                  <c:v>0.70598000000000005</c:v>
                </c:pt>
                <c:pt idx="193">
                  <c:v>0.70599000000000001</c:v>
                </c:pt>
                <c:pt idx="194">
                  <c:v>0.70601000000000003</c:v>
                </c:pt>
                <c:pt idx="195">
                  <c:v>0.70601999999999998</c:v>
                </c:pt>
                <c:pt idx="196">
                  <c:v>0.70604</c:v>
                </c:pt>
                <c:pt idx="197">
                  <c:v>0.70604999999999996</c:v>
                </c:pt>
                <c:pt idx="198">
                  <c:v>0.70606999999999998</c:v>
                </c:pt>
                <c:pt idx="199">
                  <c:v>0.70608000000000004</c:v>
                </c:pt>
                <c:pt idx="200">
                  <c:v>0.70609</c:v>
                </c:pt>
              </c:numCache>
            </c:numRef>
          </c:val>
          <c:smooth val="1"/>
          <c:extLst>
            <c:ext xmlns:c16="http://schemas.microsoft.com/office/drawing/2014/chart" uri="{C3380CC4-5D6E-409C-BE32-E72D297353CC}">
              <c16:uniqueId val="{00000000-FF1F-433F-A2A1-89908F53C016}"/>
            </c:ext>
          </c:extLst>
        </c:ser>
        <c:ser>
          <c:idx val="1"/>
          <c:order val="1"/>
          <c:tx>
            <c:strRef>
              <c:f>'data_MI Stage II_10_1'!$C$1</c:f>
              <c:strCache>
                <c:ptCount val="1"/>
                <c:pt idx="0">
                  <c:v>Alert</c:v>
                </c:pt>
              </c:strCache>
            </c:strRef>
          </c:tx>
          <c:spPr>
            <a:ln w="9525">
              <a:solidFill>
                <a:srgbClr val="E3AE6C"/>
              </a:solidFill>
              <a:prstDash val="solid"/>
            </a:ln>
          </c:spPr>
          <c:marker>
            <c:symbol val="none"/>
          </c:marker>
          <c:cat>
            <c:strRef>
              <c:f>'data_MI Stage II_10_1'!$A$2:$A$202</c:f>
              <c:strCache>
                <c:ptCount val="2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strCache>
            </c:strRef>
          </c:cat>
          <c:val>
            <c:numRef>
              <c:f>'data_MI Stage II_10_1'!$C$2:$C$202</c:f>
              <c:numCache>
                <c:formatCode>General</c:formatCode>
                <c:ptCount val="201"/>
                <c:pt idx="0">
                  <c:v>-9.7860000000000003E-2</c:v>
                </c:pt>
                <c:pt idx="1">
                  <c:v>-9.4170000000000004E-2</c:v>
                </c:pt>
                <c:pt idx="2">
                  <c:v>-9.0300000000000005E-2</c:v>
                </c:pt>
                <c:pt idx="3">
                  <c:v>-8.6249999999999993E-2</c:v>
                </c:pt>
                <c:pt idx="4">
                  <c:v>-8.2000000000000003E-2</c:v>
                </c:pt>
                <c:pt idx="5">
                  <c:v>-7.7560000000000004E-2</c:v>
                </c:pt>
                <c:pt idx="6">
                  <c:v>-7.2910000000000003E-2</c:v>
                </c:pt>
                <c:pt idx="7">
                  <c:v>-6.8040000000000003E-2</c:v>
                </c:pt>
                <c:pt idx="8">
                  <c:v>-6.2950000000000006E-2</c:v>
                </c:pt>
                <c:pt idx="9">
                  <c:v>-5.7639999999999997E-2</c:v>
                </c:pt>
                <c:pt idx="10">
                  <c:v>-5.2089999999999997E-2</c:v>
                </c:pt>
                <c:pt idx="11">
                  <c:v>-4.6300000000000001E-2</c:v>
                </c:pt>
                <c:pt idx="12">
                  <c:v>-4.0259999999999997E-2</c:v>
                </c:pt>
                <c:pt idx="13">
                  <c:v>-3.397E-2</c:v>
                </c:pt>
                <c:pt idx="14">
                  <c:v>-2.741E-2</c:v>
                </c:pt>
                <c:pt idx="15">
                  <c:v>-2.0590000000000001E-2</c:v>
                </c:pt>
                <c:pt idx="16">
                  <c:v>-1.35E-2</c:v>
                </c:pt>
                <c:pt idx="17">
                  <c:v>-6.13E-3</c:v>
                </c:pt>
                <c:pt idx="18">
                  <c:v>1.5299999999999999E-3</c:v>
                </c:pt>
                <c:pt idx="19">
                  <c:v>9.4599999999999997E-3</c:v>
                </c:pt>
                <c:pt idx="20">
                  <c:v>1.7690000000000001E-2</c:v>
                </c:pt>
                <c:pt idx="21">
                  <c:v>2.6210000000000001E-2</c:v>
                </c:pt>
                <c:pt idx="22">
                  <c:v>3.5020000000000003E-2</c:v>
                </c:pt>
                <c:pt idx="23">
                  <c:v>4.4130000000000003E-2</c:v>
                </c:pt>
                <c:pt idx="24">
                  <c:v>5.3530000000000001E-2</c:v>
                </c:pt>
                <c:pt idx="25">
                  <c:v>6.3229999999999995E-2</c:v>
                </c:pt>
                <c:pt idx="26">
                  <c:v>7.3219999999999993E-2</c:v>
                </c:pt>
                <c:pt idx="27">
                  <c:v>8.3510000000000001E-2</c:v>
                </c:pt>
                <c:pt idx="28">
                  <c:v>9.4079999999999997E-2</c:v>
                </c:pt>
                <c:pt idx="29">
                  <c:v>0.10493</c:v>
                </c:pt>
                <c:pt idx="30">
                  <c:v>0.11606</c:v>
                </c:pt>
                <c:pt idx="31">
                  <c:v>0.12745999999999999</c:v>
                </c:pt>
                <c:pt idx="32">
                  <c:v>0.13911999999999999</c:v>
                </c:pt>
                <c:pt idx="33">
                  <c:v>0.15104000000000001</c:v>
                </c:pt>
                <c:pt idx="34">
                  <c:v>0.16319</c:v>
                </c:pt>
                <c:pt idx="35">
                  <c:v>0.17558000000000001</c:v>
                </c:pt>
                <c:pt idx="36">
                  <c:v>0.18817999999999999</c:v>
                </c:pt>
                <c:pt idx="37">
                  <c:v>0.20099</c:v>
                </c:pt>
                <c:pt idx="38">
                  <c:v>0.21398</c:v>
                </c:pt>
                <c:pt idx="39">
                  <c:v>0.22714999999999999</c:v>
                </c:pt>
                <c:pt idx="40">
                  <c:v>0.24046999999999999</c:v>
                </c:pt>
                <c:pt idx="41">
                  <c:v>0.25391999999999998</c:v>
                </c:pt>
                <c:pt idx="42">
                  <c:v>0.26749000000000001</c:v>
                </c:pt>
                <c:pt idx="43">
                  <c:v>0.28116999999999998</c:v>
                </c:pt>
                <c:pt idx="44">
                  <c:v>0.29491000000000001</c:v>
                </c:pt>
                <c:pt idx="45">
                  <c:v>0.30871999999999999</c:v>
                </c:pt>
                <c:pt idx="46">
                  <c:v>0.32256000000000001</c:v>
                </c:pt>
                <c:pt idx="47">
                  <c:v>0.33642</c:v>
                </c:pt>
                <c:pt idx="48">
                  <c:v>0.35027000000000003</c:v>
                </c:pt>
                <c:pt idx="49">
                  <c:v>0.36409000000000002</c:v>
                </c:pt>
                <c:pt idx="50">
                  <c:v>0.37785999999999997</c:v>
                </c:pt>
                <c:pt idx="51">
                  <c:v>0.39156999999999997</c:v>
                </c:pt>
                <c:pt idx="52">
                  <c:v>0.40517999999999998</c:v>
                </c:pt>
                <c:pt idx="53">
                  <c:v>0.41869000000000001</c:v>
                </c:pt>
                <c:pt idx="54">
                  <c:v>0.43206</c:v>
                </c:pt>
                <c:pt idx="55">
                  <c:v>0.44529000000000002</c:v>
                </c:pt>
                <c:pt idx="56">
                  <c:v>0.45835999999999999</c:v>
                </c:pt>
                <c:pt idx="57">
                  <c:v>0.47123999999999999</c:v>
                </c:pt>
                <c:pt idx="58">
                  <c:v>0.48392000000000002</c:v>
                </c:pt>
                <c:pt idx="59">
                  <c:v>0.49640000000000001</c:v>
                </c:pt>
                <c:pt idx="60">
                  <c:v>0.50865000000000005</c:v>
                </c:pt>
                <c:pt idx="61">
                  <c:v>0.52066000000000001</c:v>
                </c:pt>
                <c:pt idx="62">
                  <c:v>0.53242999999999996</c:v>
                </c:pt>
                <c:pt idx="63">
                  <c:v>0.54393000000000002</c:v>
                </c:pt>
                <c:pt idx="64">
                  <c:v>0.55517000000000005</c:v>
                </c:pt>
                <c:pt idx="65">
                  <c:v>0.56613999999999998</c:v>
                </c:pt>
                <c:pt idx="66">
                  <c:v>0.57682</c:v>
                </c:pt>
                <c:pt idx="67">
                  <c:v>0.58721999999999996</c:v>
                </c:pt>
                <c:pt idx="68">
                  <c:v>0.59733000000000003</c:v>
                </c:pt>
                <c:pt idx="69">
                  <c:v>0.60714999999999997</c:v>
                </c:pt>
                <c:pt idx="70">
                  <c:v>0.61667000000000005</c:v>
                </c:pt>
                <c:pt idx="71">
                  <c:v>0.62588999999999995</c:v>
                </c:pt>
                <c:pt idx="72">
                  <c:v>0.63482000000000005</c:v>
                </c:pt>
                <c:pt idx="73">
                  <c:v>0.64346000000000003</c:v>
                </c:pt>
                <c:pt idx="74">
                  <c:v>0.65180000000000005</c:v>
                </c:pt>
                <c:pt idx="75">
                  <c:v>0.65986</c:v>
                </c:pt>
                <c:pt idx="76">
                  <c:v>0.66761999999999999</c:v>
                </c:pt>
                <c:pt idx="77">
                  <c:v>0.67510999999999999</c:v>
                </c:pt>
                <c:pt idx="78">
                  <c:v>0.68230999999999997</c:v>
                </c:pt>
                <c:pt idx="79">
                  <c:v>0.68923999999999996</c:v>
                </c:pt>
                <c:pt idx="80">
                  <c:v>0.69589999999999996</c:v>
                </c:pt>
                <c:pt idx="81">
                  <c:v>0.70230000000000004</c:v>
                </c:pt>
                <c:pt idx="82">
                  <c:v>0.70843999999999996</c:v>
                </c:pt>
                <c:pt idx="83">
                  <c:v>0.71433000000000002</c:v>
                </c:pt>
                <c:pt idx="84">
                  <c:v>0.71997</c:v>
                </c:pt>
                <c:pt idx="85">
                  <c:v>0.72538000000000002</c:v>
                </c:pt>
                <c:pt idx="86">
                  <c:v>0.73055999999999999</c:v>
                </c:pt>
                <c:pt idx="87">
                  <c:v>0.73551</c:v>
                </c:pt>
                <c:pt idx="88">
                  <c:v>0.74024999999999996</c:v>
                </c:pt>
                <c:pt idx="89">
                  <c:v>0.74478</c:v>
                </c:pt>
                <c:pt idx="90">
                  <c:v>0.74909999999999999</c:v>
                </c:pt>
                <c:pt idx="91">
                  <c:v>0.75322999999999996</c:v>
                </c:pt>
                <c:pt idx="92">
                  <c:v>0.75717000000000001</c:v>
                </c:pt>
                <c:pt idx="93">
                  <c:v>0.76093</c:v>
                </c:pt>
                <c:pt idx="94">
                  <c:v>0.76451999999999998</c:v>
                </c:pt>
                <c:pt idx="95">
                  <c:v>0.76793999999999996</c:v>
                </c:pt>
                <c:pt idx="96">
                  <c:v>0.77119000000000004</c:v>
                </c:pt>
                <c:pt idx="97">
                  <c:v>0.77429999999999999</c:v>
                </c:pt>
                <c:pt idx="98">
                  <c:v>0.77725</c:v>
                </c:pt>
                <c:pt idx="99">
                  <c:v>0.78005999999999998</c:v>
                </c:pt>
                <c:pt idx="100">
                  <c:v>0.78273999999999999</c:v>
                </c:pt>
                <c:pt idx="101">
                  <c:v>0.78527999999999998</c:v>
                </c:pt>
                <c:pt idx="102">
                  <c:v>0.78769999999999996</c:v>
                </c:pt>
                <c:pt idx="103">
                  <c:v>0.79</c:v>
                </c:pt>
                <c:pt idx="104">
                  <c:v>0.79218999999999995</c:v>
                </c:pt>
                <c:pt idx="105">
                  <c:v>0.79427000000000003</c:v>
                </c:pt>
                <c:pt idx="106">
                  <c:v>0.79623999999999995</c:v>
                </c:pt>
                <c:pt idx="107">
                  <c:v>0.79812000000000005</c:v>
                </c:pt>
                <c:pt idx="108">
                  <c:v>0.79990000000000006</c:v>
                </c:pt>
                <c:pt idx="109">
                  <c:v>0.80159000000000002</c:v>
                </c:pt>
                <c:pt idx="110">
                  <c:v>0.80320000000000003</c:v>
                </c:pt>
                <c:pt idx="111">
                  <c:v>0.80471999999999999</c:v>
                </c:pt>
                <c:pt idx="112">
                  <c:v>0.80617000000000005</c:v>
                </c:pt>
                <c:pt idx="113">
                  <c:v>0.80754000000000004</c:v>
                </c:pt>
                <c:pt idx="114">
                  <c:v>0.80884</c:v>
                </c:pt>
                <c:pt idx="115">
                  <c:v>0.81008000000000002</c:v>
                </c:pt>
                <c:pt idx="116">
                  <c:v>0.81125000000000003</c:v>
                </c:pt>
                <c:pt idx="117">
                  <c:v>0.81235999999999997</c:v>
                </c:pt>
                <c:pt idx="118">
                  <c:v>0.81340999999999997</c:v>
                </c:pt>
                <c:pt idx="119">
                  <c:v>0.81440999999999997</c:v>
                </c:pt>
                <c:pt idx="120">
                  <c:v>0.81535999999999997</c:v>
                </c:pt>
                <c:pt idx="121">
                  <c:v>0.81625000000000003</c:v>
                </c:pt>
                <c:pt idx="122">
                  <c:v>0.81711</c:v>
                </c:pt>
                <c:pt idx="123">
                  <c:v>0.81791000000000003</c:v>
                </c:pt>
                <c:pt idx="124">
                  <c:v>0.81867000000000001</c:v>
                </c:pt>
                <c:pt idx="125">
                  <c:v>0.81940000000000002</c:v>
                </c:pt>
                <c:pt idx="126">
                  <c:v>0.82008000000000003</c:v>
                </c:pt>
                <c:pt idx="127">
                  <c:v>0.82072999999999996</c:v>
                </c:pt>
                <c:pt idx="128">
                  <c:v>0.82135000000000002</c:v>
                </c:pt>
                <c:pt idx="129">
                  <c:v>0.82193000000000005</c:v>
                </c:pt>
                <c:pt idx="130">
                  <c:v>0.82247999999999999</c:v>
                </c:pt>
                <c:pt idx="131">
                  <c:v>0.82299999999999995</c:v>
                </c:pt>
                <c:pt idx="132">
                  <c:v>0.82350000000000001</c:v>
                </c:pt>
                <c:pt idx="133">
                  <c:v>0.82396999999999998</c:v>
                </c:pt>
                <c:pt idx="134">
                  <c:v>0.82440999999999998</c:v>
                </c:pt>
                <c:pt idx="135">
                  <c:v>0.82482999999999995</c:v>
                </c:pt>
                <c:pt idx="136">
                  <c:v>0.82523000000000002</c:v>
                </c:pt>
                <c:pt idx="137">
                  <c:v>0.82560999999999996</c:v>
                </c:pt>
                <c:pt idx="138">
                  <c:v>0.82596000000000003</c:v>
                </c:pt>
                <c:pt idx="139">
                  <c:v>0.82630000000000003</c:v>
                </c:pt>
                <c:pt idx="140">
                  <c:v>0.82662000000000002</c:v>
                </c:pt>
                <c:pt idx="141">
                  <c:v>0.82691999999999999</c:v>
                </c:pt>
                <c:pt idx="142">
                  <c:v>0.82721</c:v>
                </c:pt>
                <c:pt idx="143">
                  <c:v>0.82747999999999999</c:v>
                </c:pt>
                <c:pt idx="144">
                  <c:v>0.82774000000000003</c:v>
                </c:pt>
                <c:pt idx="145">
                  <c:v>0.82798000000000005</c:v>
                </c:pt>
                <c:pt idx="146">
                  <c:v>0.82821</c:v>
                </c:pt>
                <c:pt idx="147">
                  <c:v>0.82843</c:v>
                </c:pt>
                <c:pt idx="148">
                  <c:v>0.82862999999999998</c:v>
                </c:pt>
                <c:pt idx="149">
                  <c:v>0.82882999999999996</c:v>
                </c:pt>
                <c:pt idx="150">
                  <c:v>0.82901000000000002</c:v>
                </c:pt>
                <c:pt idx="151">
                  <c:v>0.82918999999999998</c:v>
                </c:pt>
                <c:pt idx="152">
                  <c:v>0.82935000000000003</c:v>
                </c:pt>
                <c:pt idx="153">
                  <c:v>0.82950999999999997</c:v>
                </c:pt>
                <c:pt idx="154">
                  <c:v>0.82965999999999995</c:v>
                </c:pt>
                <c:pt idx="155">
                  <c:v>0.82979999999999998</c:v>
                </c:pt>
                <c:pt idx="156">
                  <c:v>0.82992999999999995</c:v>
                </c:pt>
                <c:pt idx="157">
                  <c:v>0.83006000000000002</c:v>
                </c:pt>
                <c:pt idx="158">
                  <c:v>0.83018000000000003</c:v>
                </c:pt>
                <c:pt idx="159">
                  <c:v>0.83028999999999997</c:v>
                </c:pt>
                <c:pt idx="160">
                  <c:v>0.83038999999999996</c:v>
                </c:pt>
                <c:pt idx="161">
                  <c:v>0.83050000000000002</c:v>
                </c:pt>
                <c:pt idx="162">
                  <c:v>0.83059000000000005</c:v>
                </c:pt>
                <c:pt idx="163">
                  <c:v>0.83067999999999997</c:v>
                </c:pt>
                <c:pt idx="164">
                  <c:v>0.83077000000000001</c:v>
                </c:pt>
                <c:pt idx="165">
                  <c:v>0.83084999999999998</c:v>
                </c:pt>
                <c:pt idx="166">
                  <c:v>0.83091999999999999</c:v>
                </c:pt>
                <c:pt idx="167">
                  <c:v>0.83099000000000001</c:v>
                </c:pt>
                <c:pt idx="168">
                  <c:v>0.83106000000000002</c:v>
                </c:pt>
                <c:pt idx="169">
                  <c:v>0.83113000000000004</c:v>
                </c:pt>
                <c:pt idx="170">
                  <c:v>0.83118999999999998</c:v>
                </c:pt>
                <c:pt idx="171">
                  <c:v>0.83125000000000004</c:v>
                </c:pt>
                <c:pt idx="172">
                  <c:v>0.83130000000000004</c:v>
                </c:pt>
                <c:pt idx="173">
                  <c:v>0.83135000000000003</c:v>
                </c:pt>
                <c:pt idx="174">
                  <c:v>0.83140000000000003</c:v>
                </c:pt>
                <c:pt idx="175">
                  <c:v>0.83145000000000002</c:v>
                </c:pt>
                <c:pt idx="176">
                  <c:v>0.83148999999999995</c:v>
                </c:pt>
                <c:pt idx="177">
                  <c:v>0.83152999999999999</c:v>
                </c:pt>
                <c:pt idx="178">
                  <c:v>0.83157000000000003</c:v>
                </c:pt>
                <c:pt idx="179">
                  <c:v>0.83160999999999996</c:v>
                </c:pt>
                <c:pt idx="180">
                  <c:v>0.83165</c:v>
                </c:pt>
                <c:pt idx="181">
                  <c:v>0.83167999999999997</c:v>
                </c:pt>
                <c:pt idx="182">
                  <c:v>0.83170999999999995</c:v>
                </c:pt>
                <c:pt idx="183">
                  <c:v>0.83174000000000003</c:v>
                </c:pt>
                <c:pt idx="184">
                  <c:v>0.83177000000000001</c:v>
                </c:pt>
                <c:pt idx="185">
                  <c:v>0.83179999999999998</c:v>
                </c:pt>
                <c:pt idx="186">
                  <c:v>0.83182</c:v>
                </c:pt>
                <c:pt idx="187">
                  <c:v>0.83184000000000002</c:v>
                </c:pt>
                <c:pt idx="188">
                  <c:v>0.83187</c:v>
                </c:pt>
                <c:pt idx="189">
                  <c:v>0.83189000000000002</c:v>
                </c:pt>
                <c:pt idx="190">
                  <c:v>0.83191000000000004</c:v>
                </c:pt>
                <c:pt idx="191">
                  <c:v>0.83192999999999995</c:v>
                </c:pt>
                <c:pt idx="192">
                  <c:v>0.83194999999999997</c:v>
                </c:pt>
                <c:pt idx="193">
                  <c:v>0.83196000000000003</c:v>
                </c:pt>
                <c:pt idx="194">
                  <c:v>0.83198000000000005</c:v>
                </c:pt>
                <c:pt idx="195">
                  <c:v>0.83199000000000001</c:v>
                </c:pt>
                <c:pt idx="196">
                  <c:v>0.83201000000000003</c:v>
                </c:pt>
                <c:pt idx="197">
                  <c:v>0.83201999999999998</c:v>
                </c:pt>
                <c:pt idx="198">
                  <c:v>0.83204</c:v>
                </c:pt>
                <c:pt idx="199">
                  <c:v>0.83204999999999996</c:v>
                </c:pt>
                <c:pt idx="200">
                  <c:v>0.83206000000000002</c:v>
                </c:pt>
              </c:numCache>
            </c:numRef>
          </c:val>
          <c:smooth val="1"/>
          <c:extLst>
            <c:ext xmlns:c16="http://schemas.microsoft.com/office/drawing/2014/chart" uri="{C3380CC4-5D6E-409C-BE32-E72D297353CC}">
              <c16:uniqueId val="{00000001-FF1F-433F-A2A1-89908F53C016}"/>
            </c:ext>
          </c:extLst>
        </c:ser>
        <c:ser>
          <c:idx val="2"/>
          <c:order val="2"/>
          <c:tx>
            <c:strRef>
              <c:f>'data_MI Stage II_10_1'!$D$1</c:f>
              <c:strCache>
                <c:ptCount val="1"/>
                <c:pt idx="0">
                  <c:v>Country Level</c:v>
                </c:pt>
              </c:strCache>
            </c:strRef>
          </c:tx>
          <c:spPr>
            <a:ln w="9525">
              <a:solidFill>
                <a:srgbClr val="839862"/>
              </a:solidFill>
              <a:prstDash val="solid"/>
            </a:ln>
          </c:spPr>
          <c:marker>
            <c:symbol val="none"/>
          </c:marker>
          <c:cat>
            <c:strRef>
              <c:f>'data_MI Stage II_10_1'!$A$2:$A$202</c:f>
              <c:strCache>
                <c:ptCount val="2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strCache>
            </c:strRef>
          </c:cat>
          <c:val>
            <c:numRef>
              <c:f>'data_MI Stage II_10_1'!$D$2:$D$202</c:f>
              <c:numCache>
                <c:formatCode>General</c:formatCode>
                <c:ptCount val="201"/>
                <c:pt idx="0">
                  <c:v>2.811E-2</c:v>
                </c:pt>
                <c:pt idx="1">
                  <c:v>3.1800000000000002E-2</c:v>
                </c:pt>
                <c:pt idx="2">
                  <c:v>3.567E-2</c:v>
                </c:pt>
                <c:pt idx="3">
                  <c:v>3.9719999999999998E-2</c:v>
                </c:pt>
                <c:pt idx="4">
                  <c:v>4.3970000000000002E-2</c:v>
                </c:pt>
                <c:pt idx="5">
                  <c:v>4.8410000000000002E-2</c:v>
                </c:pt>
                <c:pt idx="6">
                  <c:v>5.3060000000000003E-2</c:v>
                </c:pt>
                <c:pt idx="7">
                  <c:v>5.7930000000000002E-2</c:v>
                </c:pt>
                <c:pt idx="8">
                  <c:v>6.3020000000000007E-2</c:v>
                </c:pt>
                <c:pt idx="9">
                  <c:v>6.8330000000000002E-2</c:v>
                </c:pt>
                <c:pt idx="10">
                  <c:v>7.3880000000000001E-2</c:v>
                </c:pt>
                <c:pt idx="11">
                  <c:v>7.9670000000000005E-2</c:v>
                </c:pt>
                <c:pt idx="12">
                  <c:v>8.5709999999999995E-2</c:v>
                </c:pt>
                <c:pt idx="13">
                  <c:v>9.1999999999999998E-2</c:v>
                </c:pt>
                <c:pt idx="14">
                  <c:v>9.8559999999999995E-2</c:v>
                </c:pt>
                <c:pt idx="15">
                  <c:v>0.10538</c:v>
                </c:pt>
                <c:pt idx="16">
                  <c:v>0.11247</c:v>
                </c:pt>
                <c:pt idx="17">
                  <c:v>0.11984</c:v>
                </c:pt>
                <c:pt idx="18">
                  <c:v>0.1275</c:v>
                </c:pt>
                <c:pt idx="19">
                  <c:v>0.13542999999999999</c:v>
                </c:pt>
                <c:pt idx="20">
                  <c:v>0.14366000000000001</c:v>
                </c:pt>
                <c:pt idx="21">
                  <c:v>0.15218000000000001</c:v>
                </c:pt>
                <c:pt idx="22">
                  <c:v>0.16098999999999999</c:v>
                </c:pt>
                <c:pt idx="23">
                  <c:v>0.1701</c:v>
                </c:pt>
                <c:pt idx="24">
                  <c:v>0.17949999999999999</c:v>
                </c:pt>
                <c:pt idx="25">
                  <c:v>0.18920000000000001</c:v>
                </c:pt>
                <c:pt idx="26">
                  <c:v>0.19919000000000001</c:v>
                </c:pt>
                <c:pt idx="27">
                  <c:v>0.20948</c:v>
                </c:pt>
                <c:pt idx="28">
                  <c:v>0.22005</c:v>
                </c:pt>
                <c:pt idx="29">
                  <c:v>0.23089999999999999</c:v>
                </c:pt>
                <c:pt idx="30">
                  <c:v>0.24203</c:v>
                </c:pt>
                <c:pt idx="31">
                  <c:v>0.25342999999999999</c:v>
                </c:pt>
                <c:pt idx="32">
                  <c:v>0.26508999999999999</c:v>
                </c:pt>
                <c:pt idx="33">
                  <c:v>0.27700999999999998</c:v>
                </c:pt>
                <c:pt idx="34">
                  <c:v>0.28915999999999997</c:v>
                </c:pt>
                <c:pt idx="35">
                  <c:v>0.30154999999999998</c:v>
                </c:pt>
                <c:pt idx="36">
                  <c:v>0.31414999999999998</c:v>
                </c:pt>
                <c:pt idx="37">
                  <c:v>0.32695999999999997</c:v>
                </c:pt>
                <c:pt idx="38">
                  <c:v>0.33994999999999997</c:v>
                </c:pt>
                <c:pt idx="39">
                  <c:v>0.35311999999999999</c:v>
                </c:pt>
                <c:pt idx="40">
                  <c:v>0.36643999999999999</c:v>
                </c:pt>
                <c:pt idx="41">
                  <c:v>0.37989000000000001</c:v>
                </c:pt>
                <c:pt idx="42">
                  <c:v>0.39346999999999999</c:v>
                </c:pt>
                <c:pt idx="43">
                  <c:v>0.40714</c:v>
                </c:pt>
                <c:pt idx="44">
                  <c:v>0.42087999999999998</c:v>
                </c:pt>
                <c:pt idx="45">
                  <c:v>0.43469000000000002</c:v>
                </c:pt>
                <c:pt idx="46">
                  <c:v>0.44852999999999998</c:v>
                </c:pt>
                <c:pt idx="47">
                  <c:v>0.46239000000000002</c:v>
                </c:pt>
                <c:pt idx="48">
                  <c:v>0.47624</c:v>
                </c:pt>
                <c:pt idx="49">
                  <c:v>0.49006</c:v>
                </c:pt>
                <c:pt idx="50">
                  <c:v>0.50383</c:v>
                </c:pt>
                <c:pt idx="51">
                  <c:v>0.51754</c:v>
                </c:pt>
                <c:pt idx="52">
                  <c:v>0.53115000000000001</c:v>
                </c:pt>
                <c:pt idx="53">
                  <c:v>0.54466000000000003</c:v>
                </c:pt>
                <c:pt idx="54">
                  <c:v>0.55803000000000003</c:v>
                </c:pt>
                <c:pt idx="55">
                  <c:v>0.57125999999999999</c:v>
                </c:pt>
                <c:pt idx="56">
                  <c:v>0.58433000000000002</c:v>
                </c:pt>
                <c:pt idx="57">
                  <c:v>0.59721000000000002</c:v>
                </c:pt>
                <c:pt idx="58">
                  <c:v>0.6099</c:v>
                </c:pt>
                <c:pt idx="59">
                  <c:v>0.62236999999999998</c:v>
                </c:pt>
                <c:pt idx="60">
                  <c:v>0.63461999999999996</c:v>
                </c:pt>
                <c:pt idx="61">
                  <c:v>0.64663000000000004</c:v>
                </c:pt>
                <c:pt idx="62">
                  <c:v>0.65839999999999999</c:v>
                </c:pt>
                <c:pt idx="63">
                  <c:v>0.66990000000000005</c:v>
                </c:pt>
                <c:pt idx="64">
                  <c:v>0.68113999999999997</c:v>
                </c:pt>
                <c:pt idx="65">
                  <c:v>0.69211</c:v>
                </c:pt>
                <c:pt idx="66">
                  <c:v>0.70279000000000003</c:v>
                </c:pt>
                <c:pt idx="67">
                  <c:v>0.71318999999999999</c:v>
                </c:pt>
                <c:pt idx="68">
                  <c:v>0.72330000000000005</c:v>
                </c:pt>
                <c:pt idx="69">
                  <c:v>0.73311999999999999</c:v>
                </c:pt>
                <c:pt idx="70">
                  <c:v>0.74263999999999997</c:v>
                </c:pt>
                <c:pt idx="71">
                  <c:v>0.75185999999999997</c:v>
                </c:pt>
                <c:pt idx="72">
                  <c:v>0.76078999999999997</c:v>
                </c:pt>
                <c:pt idx="73">
                  <c:v>0.76942999999999995</c:v>
                </c:pt>
                <c:pt idx="74">
                  <c:v>0.77776999999999996</c:v>
                </c:pt>
                <c:pt idx="75">
                  <c:v>0.78583000000000003</c:v>
                </c:pt>
                <c:pt idx="76">
                  <c:v>0.79359000000000002</c:v>
                </c:pt>
                <c:pt idx="77">
                  <c:v>0.80108000000000001</c:v>
                </c:pt>
                <c:pt idx="78">
                  <c:v>0.80828</c:v>
                </c:pt>
                <c:pt idx="79">
                  <c:v>0.81520999999999999</c:v>
                </c:pt>
                <c:pt idx="80">
                  <c:v>0.82186999999999999</c:v>
                </c:pt>
                <c:pt idx="81">
                  <c:v>0.82826999999999995</c:v>
                </c:pt>
                <c:pt idx="82">
                  <c:v>0.83440999999999999</c:v>
                </c:pt>
                <c:pt idx="83">
                  <c:v>0.84030000000000005</c:v>
                </c:pt>
                <c:pt idx="84">
                  <c:v>0.84594000000000003</c:v>
                </c:pt>
                <c:pt idx="85">
                  <c:v>0.85135000000000005</c:v>
                </c:pt>
                <c:pt idx="86">
                  <c:v>0.85653000000000001</c:v>
                </c:pt>
                <c:pt idx="87">
                  <c:v>0.86148000000000002</c:v>
                </c:pt>
                <c:pt idx="88">
                  <c:v>0.86621999999999999</c:v>
                </c:pt>
                <c:pt idx="89">
                  <c:v>0.87075000000000002</c:v>
                </c:pt>
                <c:pt idx="90">
                  <c:v>0.87507000000000001</c:v>
                </c:pt>
                <c:pt idx="91">
                  <c:v>0.87919999999999998</c:v>
                </c:pt>
                <c:pt idx="92">
                  <c:v>0.88314000000000004</c:v>
                </c:pt>
                <c:pt idx="93">
                  <c:v>0.88690000000000002</c:v>
                </c:pt>
                <c:pt idx="94">
                  <c:v>0.89049</c:v>
                </c:pt>
                <c:pt idx="95">
                  <c:v>0.89390999999999998</c:v>
                </c:pt>
                <c:pt idx="96">
                  <c:v>0.89715999999999996</c:v>
                </c:pt>
                <c:pt idx="97">
                  <c:v>0.90027000000000001</c:v>
                </c:pt>
                <c:pt idx="98">
                  <c:v>0.90322000000000002</c:v>
                </c:pt>
                <c:pt idx="99">
                  <c:v>0.90603</c:v>
                </c:pt>
                <c:pt idx="100">
                  <c:v>0.90871000000000002</c:v>
                </c:pt>
                <c:pt idx="101">
                  <c:v>0.91125</c:v>
                </c:pt>
                <c:pt idx="102">
                  <c:v>0.91366999999999998</c:v>
                </c:pt>
                <c:pt idx="103">
                  <c:v>0.91596999999999995</c:v>
                </c:pt>
                <c:pt idx="104">
                  <c:v>0.91815999999999998</c:v>
                </c:pt>
                <c:pt idx="105">
                  <c:v>0.92023999999999995</c:v>
                </c:pt>
                <c:pt idx="106">
                  <c:v>0.92220999999999997</c:v>
                </c:pt>
                <c:pt idx="107">
                  <c:v>0.92408999999999997</c:v>
                </c:pt>
                <c:pt idx="108">
                  <c:v>0.92586999999999997</c:v>
                </c:pt>
                <c:pt idx="109">
                  <c:v>0.92756000000000005</c:v>
                </c:pt>
                <c:pt idx="110">
                  <c:v>0.92917000000000005</c:v>
                </c:pt>
                <c:pt idx="111">
                  <c:v>0.93069000000000002</c:v>
                </c:pt>
                <c:pt idx="112">
                  <c:v>0.93213999999999997</c:v>
                </c:pt>
                <c:pt idx="113">
                  <c:v>0.93350999999999995</c:v>
                </c:pt>
                <c:pt idx="114">
                  <c:v>0.93481000000000003</c:v>
                </c:pt>
                <c:pt idx="115">
                  <c:v>0.93605000000000005</c:v>
                </c:pt>
                <c:pt idx="116">
                  <c:v>0.93722000000000005</c:v>
                </c:pt>
                <c:pt idx="117">
                  <c:v>0.93833</c:v>
                </c:pt>
                <c:pt idx="118">
                  <c:v>0.93937999999999999</c:v>
                </c:pt>
                <c:pt idx="119">
                  <c:v>0.94037999999999999</c:v>
                </c:pt>
                <c:pt idx="120">
                  <c:v>0.94133</c:v>
                </c:pt>
                <c:pt idx="121">
                  <c:v>0.94223000000000001</c:v>
                </c:pt>
                <c:pt idx="122">
                  <c:v>0.94308000000000003</c:v>
                </c:pt>
                <c:pt idx="123">
                  <c:v>0.94388000000000005</c:v>
                </c:pt>
                <c:pt idx="124">
                  <c:v>0.94464000000000004</c:v>
                </c:pt>
                <c:pt idx="125">
                  <c:v>0.94537000000000004</c:v>
                </c:pt>
                <c:pt idx="126">
                  <c:v>0.94604999999999995</c:v>
                </c:pt>
                <c:pt idx="127">
                  <c:v>0.94669999999999999</c:v>
                </c:pt>
                <c:pt idx="128">
                  <c:v>0.94732000000000005</c:v>
                </c:pt>
                <c:pt idx="129">
                  <c:v>0.94789999999999996</c:v>
                </c:pt>
                <c:pt idx="130">
                  <c:v>0.94845000000000002</c:v>
                </c:pt>
                <c:pt idx="131">
                  <c:v>0.94896999999999998</c:v>
                </c:pt>
                <c:pt idx="132">
                  <c:v>0.94947000000000004</c:v>
                </c:pt>
                <c:pt idx="133">
                  <c:v>0.94994000000000001</c:v>
                </c:pt>
                <c:pt idx="134">
                  <c:v>0.95038</c:v>
                </c:pt>
                <c:pt idx="135">
                  <c:v>0.95079999999999998</c:v>
                </c:pt>
                <c:pt idx="136">
                  <c:v>0.95120000000000005</c:v>
                </c:pt>
                <c:pt idx="137">
                  <c:v>0.95157999999999998</c:v>
                </c:pt>
                <c:pt idx="138">
                  <c:v>0.95193000000000005</c:v>
                </c:pt>
                <c:pt idx="139">
                  <c:v>0.95226999999999995</c:v>
                </c:pt>
                <c:pt idx="140">
                  <c:v>0.95259000000000005</c:v>
                </c:pt>
                <c:pt idx="141">
                  <c:v>0.95289000000000001</c:v>
                </c:pt>
                <c:pt idx="142">
                  <c:v>0.95318000000000003</c:v>
                </c:pt>
                <c:pt idx="143">
                  <c:v>0.95345000000000002</c:v>
                </c:pt>
                <c:pt idx="144">
                  <c:v>0.95370999999999995</c:v>
                </c:pt>
                <c:pt idx="145">
                  <c:v>0.95394999999999996</c:v>
                </c:pt>
                <c:pt idx="146">
                  <c:v>0.95418000000000003</c:v>
                </c:pt>
                <c:pt idx="147">
                  <c:v>0.95440000000000003</c:v>
                </c:pt>
                <c:pt idx="148">
                  <c:v>0.95460999999999996</c:v>
                </c:pt>
                <c:pt idx="149">
                  <c:v>0.95479999999999998</c:v>
                </c:pt>
                <c:pt idx="150">
                  <c:v>0.95498000000000005</c:v>
                </c:pt>
                <c:pt idx="151">
                  <c:v>0.95516000000000001</c:v>
                </c:pt>
                <c:pt idx="152">
                  <c:v>0.95531999999999995</c:v>
                </c:pt>
                <c:pt idx="153">
                  <c:v>0.95548</c:v>
                </c:pt>
                <c:pt idx="154">
                  <c:v>0.95562999999999998</c:v>
                </c:pt>
                <c:pt idx="155">
                  <c:v>0.95577000000000001</c:v>
                </c:pt>
                <c:pt idx="156">
                  <c:v>0.95589999999999997</c:v>
                </c:pt>
                <c:pt idx="157">
                  <c:v>0.95603000000000005</c:v>
                </c:pt>
                <c:pt idx="158">
                  <c:v>0.95615000000000006</c:v>
                </c:pt>
                <c:pt idx="159">
                  <c:v>0.95626</c:v>
                </c:pt>
                <c:pt idx="160">
                  <c:v>0.95637000000000005</c:v>
                </c:pt>
                <c:pt idx="161">
                  <c:v>0.95647000000000004</c:v>
                </c:pt>
                <c:pt idx="162">
                  <c:v>0.95655999999999997</c:v>
                </c:pt>
                <c:pt idx="163">
                  <c:v>0.95665</c:v>
                </c:pt>
                <c:pt idx="164">
                  <c:v>0.95674000000000003</c:v>
                </c:pt>
                <c:pt idx="165">
                  <c:v>0.95682</c:v>
                </c:pt>
                <c:pt idx="166">
                  <c:v>0.95689000000000002</c:v>
                </c:pt>
                <c:pt idx="167">
                  <c:v>0.95696999999999999</c:v>
                </c:pt>
                <c:pt idx="168">
                  <c:v>0.95703000000000005</c:v>
                </c:pt>
                <c:pt idx="169">
                  <c:v>0.95709999999999995</c:v>
                </c:pt>
                <c:pt idx="170">
                  <c:v>0.95716000000000001</c:v>
                </c:pt>
                <c:pt idx="171">
                  <c:v>0.95721999999999996</c:v>
                </c:pt>
                <c:pt idx="172">
                  <c:v>0.95726999999999995</c:v>
                </c:pt>
                <c:pt idx="173">
                  <c:v>0.95731999999999995</c:v>
                </c:pt>
                <c:pt idx="174">
                  <c:v>0.95737000000000005</c:v>
                </c:pt>
                <c:pt idx="175">
                  <c:v>0.95742000000000005</c:v>
                </c:pt>
                <c:pt idx="176">
                  <c:v>0.95745999999999998</c:v>
                </c:pt>
                <c:pt idx="177">
                  <c:v>0.95750999999999997</c:v>
                </c:pt>
                <c:pt idx="178">
                  <c:v>0.95753999999999995</c:v>
                </c:pt>
                <c:pt idx="179">
                  <c:v>0.95757999999999999</c:v>
                </c:pt>
                <c:pt idx="180">
                  <c:v>0.95762000000000003</c:v>
                </c:pt>
                <c:pt idx="181">
                  <c:v>0.95765</c:v>
                </c:pt>
                <c:pt idx="182">
                  <c:v>0.95767999999999998</c:v>
                </c:pt>
                <c:pt idx="183">
                  <c:v>0.95770999999999995</c:v>
                </c:pt>
                <c:pt idx="184">
                  <c:v>0.95774000000000004</c:v>
                </c:pt>
                <c:pt idx="185">
                  <c:v>0.95777000000000001</c:v>
                </c:pt>
                <c:pt idx="186">
                  <c:v>0.95779000000000003</c:v>
                </c:pt>
                <c:pt idx="187">
                  <c:v>0.95782</c:v>
                </c:pt>
                <c:pt idx="188">
                  <c:v>0.95784000000000002</c:v>
                </c:pt>
                <c:pt idx="189">
                  <c:v>0.95786000000000004</c:v>
                </c:pt>
                <c:pt idx="190">
                  <c:v>0.95787999999999995</c:v>
                </c:pt>
                <c:pt idx="191">
                  <c:v>0.95789999999999997</c:v>
                </c:pt>
                <c:pt idx="192">
                  <c:v>0.95791999999999999</c:v>
                </c:pt>
                <c:pt idx="193">
                  <c:v>0.95792999999999995</c:v>
                </c:pt>
                <c:pt idx="194">
                  <c:v>0.95794999999999997</c:v>
                </c:pt>
                <c:pt idx="195">
                  <c:v>0.95796999999999999</c:v>
                </c:pt>
                <c:pt idx="196">
                  <c:v>0.95798000000000005</c:v>
                </c:pt>
                <c:pt idx="197">
                  <c:v>0.95799000000000001</c:v>
                </c:pt>
                <c:pt idx="198">
                  <c:v>0.95801000000000003</c:v>
                </c:pt>
                <c:pt idx="199">
                  <c:v>0.95801999999999998</c:v>
                </c:pt>
                <c:pt idx="200">
                  <c:v>0.95803000000000005</c:v>
                </c:pt>
              </c:numCache>
            </c:numRef>
          </c:val>
          <c:smooth val="1"/>
          <c:extLst>
            <c:ext xmlns:c16="http://schemas.microsoft.com/office/drawing/2014/chart" uri="{C3380CC4-5D6E-409C-BE32-E72D297353CC}">
              <c16:uniqueId val="{00000002-FF1F-433F-A2A1-89908F53C016}"/>
            </c:ext>
          </c:extLst>
        </c:ser>
        <c:dLbls>
          <c:showLegendKey val="0"/>
          <c:showVal val="0"/>
          <c:showCatName val="0"/>
          <c:showSerName val="0"/>
          <c:showPercent val="0"/>
          <c:showBubbleSize val="0"/>
        </c:dLbls>
        <c:marker val="1"/>
        <c:smooth val="0"/>
        <c:axId val="325062720"/>
        <c:axId val="2"/>
      </c:lineChart>
      <c:lineChart>
        <c:grouping val="standard"/>
        <c:varyColors val="0"/>
        <c:ser>
          <c:idx val="3"/>
          <c:order val="3"/>
          <c:tx>
            <c:strRef>
              <c:f>'data_MI Stage II_10_1'!$E$1</c:f>
              <c:strCache>
                <c:ptCount val="1"/>
                <c:pt idx="0">
                  <c:v>Operation</c:v>
                </c:pt>
              </c:strCache>
            </c:strRef>
          </c:tx>
          <c:spPr>
            <a:ln>
              <a:noFill/>
            </a:ln>
          </c:spPr>
          <c:marker>
            <c:symbol val="square"/>
            <c:size val="5"/>
            <c:spPr>
              <a:gradFill flip="none" rotWithShape="1">
                <a:gsLst>
                  <a:gs pos="0">
                    <a:srgbClr val="839862"/>
                  </a:gs>
                  <a:gs pos="100000">
                    <a:srgbClr val="6C7F56"/>
                  </a:gs>
                </a:gsLst>
                <a:lin ang="0" scaled="1"/>
              </a:gradFill>
              <a:ln>
                <a:noFill/>
              </a:ln>
            </c:spPr>
          </c:marker>
          <c:dLbls>
            <c:numFmt formatCode="#,##0.#####" sourceLinked="0"/>
            <c:spPr>
              <a:noFill/>
              <a:ln>
                <a:noFill/>
              </a:ln>
              <a:effectLst/>
            </c:spPr>
            <c:txPr>
              <a:bodyPr/>
              <a:lstStyle/>
              <a:p>
                <a:pPr>
                  <a:defRPr sz="1000" b="0" i="0" u="none" strike="noStrike">
                    <a:solidFill>
                      <a:srgbClr val="222222"/>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'data_MI Stage II_10_1'!$A$2:$A$202</c:f>
              <c:strCache>
                <c:ptCount val="2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strCache>
            </c:strRef>
          </c:cat>
          <c:val>
            <c:numRef>
              <c:f>'data_MI Stage II_10_1'!$E$2:$E$202</c:f>
              <c:numCache>
                <c:formatCode>General</c:formatCode>
                <c:ptCount val="201"/>
                <c:pt idx="21">
                  <c:v>0.12</c:v>
                </c:pt>
                <c:pt idx="33">
                  <c:v>0.17</c:v>
                </c:pt>
                <c:pt idx="45">
                  <c:v>0.2</c:v>
                </c:pt>
                <c:pt idx="57">
                  <c:v>0.36</c:v>
                </c:pt>
                <c:pt idx="63">
                  <c:v>0.78</c:v>
                </c:pt>
              </c:numCache>
            </c:numRef>
          </c:val>
          <c:smooth val="0"/>
          <c:extLst>
            <c:ext xmlns:c16="http://schemas.microsoft.com/office/drawing/2014/chart" uri="{C3380CC4-5D6E-409C-BE32-E72D297353CC}">
              <c16:uniqueId val="{00000003-FF1F-433F-A2A1-89908F53C016}"/>
            </c:ext>
          </c:extLst>
        </c:ser>
        <c:dLbls>
          <c:dLblPos val="t"/>
          <c:showLegendKey val="0"/>
          <c:showVal val="1"/>
          <c:showCatName val="0"/>
          <c:showSerName val="0"/>
          <c:showPercent val="0"/>
          <c:showBubbleSize val="0"/>
        </c:dLbls>
        <c:marker val="1"/>
        <c:smooth val="0"/>
        <c:axId val="325062720"/>
        <c:axId val="2"/>
      </c:lineChart>
      <c:catAx>
        <c:axId val="325062720"/>
        <c:scaling>
          <c:orientation val="minMax"/>
        </c:scaling>
        <c:delete val="0"/>
        <c:axPos val="b"/>
        <c:title>
          <c:tx>
            <c:rich>
              <a:bodyPr/>
              <a:lstStyle/>
              <a:p>
                <a:pPr>
                  <a:defRPr sz="1000" b="1" i="0" u="none" strike="noStrike">
                    <a:solidFill>
                      <a:srgbClr val="222222"/>
                    </a:solidFill>
                    <a:latin typeface="Arial"/>
                    <a:ea typeface="Arial"/>
                    <a:cs typeface="Arial"/>
                  </a:defRPr>
                </a:pPr>
                <a:r>
                  <a:rPr lang="pt-BR"/>
                  <a:t>Months Since Approval</a:t>
                </a:r>
              </a:p>
            </c:rich>
          </c:tx>
          <c:overlay val="0"/>
        </c:title>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tickLblSkip val="12"/>
        <c:noMultiLvlLbl val="0"/>
      </c:catAx>
      <c:valAx>
        <c:axId val="2"/>
        <c:scaling>
          <c:orientation val="minMax"/>
        </c:scaling>
        <c:delete val="0"/>
        <c:axPos val="l"/>
        <c:majorGridlines>
          <c:spPr>
            <a:ln w="0">
              <a:solidFill>
                <a:srgbClr val="CCCCCC"/>
              </a:solidFill>
              <a:prstDash val="solid"/>
            </a:ln>
          </c:spPr>
        </c:majorGridlines>
        <c:title>
          <c:tx>
            <c:rich>
              <a:bodyPr/>
              <a:lstStyle/>
              <a:p>
                <a:pPr>
                  <a:defRPr sz="1000" b="1" i="0" u="none" strike="noStrike">
                    <a:solidFill>
                      <a:srgbClr val="222222"/>
                    </a:solidFill>
                    <a:latin typeface="Arial"/>
                    <a:ea typeface="Arial"/>
                    <a:cs typeface="Arial"/>
                  </a:defRPr>
                </a:pPr>
                <a:r>
                  <a:rPr lang="pt-BR"/>
                  <a:t>Prop. Disbursed</a:t>
                </a:r>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5062720"/>
        <c:crosses val="autoZero"/>
        <c:crossBetween val="between"/>
      </c:valAx>
      <c:spPr>
        <a:noFill/>
      </c:spPr>
    </c:plotArea>
    <c:legend>
      <c:legendPos val="r"/>
      <c:overlay val="0"/>
      <c:spPr>
        <a:noFill/>
        <a:ln>
          <a:noFill/>
        </a:ln>
      </c:spPr>
      <c:txPr>
        <a:bodyPr/>
        <a:lstStyle/>
        <a:p>
          <a:pPr>
            <a:defRPr sz="1000" b="0" i="0" u="none" strike="noStrike">
              <a:solidFill>
                <a:srgbClr val="222222"/>
              </a:solidFill>
              <a:latin typeface="Arial"/>
              <a:ea typeface="Arial"/>
              <a:cs typeface="Arial"/>
            </a:defRPr>
          </a:pPr>
          <a:endParaRPr lang="pt-BR"/>
        </a:p>
      </c:txPr>
    </c:legend>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'data_MI Stage II_10_2'!$B$1</c:f>
              <c:strCache>
                <c:ptCount val="1"/>
                <c:pt idx="0">
                  <c:v>PV - Planned Value</c:v>
                </c:pt>
              </c:strCache>
            </c:strRef>
          </c:tx>
          <c:spPr>
            <a:ln w="9525">
              <a:solidFill>
                <a:srgbClr val="8599D3"/>
              </a:solidFill>
              <a:prstDash val="solid"/>
            </a:ln>
          </c:spPr>
          <c:marker>
            <c:symbol val="none"/>
          </c:marker>
          <c:cat>
            <c:strRef>
              <c:f>'data_MI Stage II_10_2'!$A$2:$A$6</c:f>
              <c:strCache>
                <c:ptCount val="5"/>
                <c:pt idx="0">
                  <c:v>2014</c:v>
                </c:pt>
                <c:pt idx="1">
                  <c:v>2015</c:v>
                </c:pt>
                <c:pt idx="2">
                  <c:v>2016</c:v>
                </c:pt>
                <c:pt idx="3">
                  <c:v>2017</c:v>
                </c:pt>
                <c:pt idx="4">
                  <c:v>2018</c:v>
                </c:pt>
              </c:strCache>
            </c:strRef>
          </c:cat>
          <c:val>
            <c:numRef>
              <c:f>'data_MI Stage II_10_2'!$B$2:$B$6</c:f>
              <c:numCache>
                <c:formatCode>General</c:formatCode>
                <c:ptCount val="5"/>
                <c:pt idx="0">
                  <c:v>3125309.87</c:v>
                </c:pt>
                <c:pt idx="1">
                  <c:v>9741232.2599999998</c:v>
                </c:pt>
                <c:pt idx="2">
                  <c:v>16357154.65</c:v>
                </c:pt>
                <c:pt idx="3">
                  <c:v>22973077.039999999</c:v>
                </c:pt>
                <c:pt idx="4">
                  <c:v>29589000</c:v>
                </c:pt>
              </c:numCache>
            </c:numRef>
          </c:val>
          <c:smooth val="0"/>
          <c:extLst>
            <c:ext xmlns:c16="http://schemas.microsoft.com/office/drawing/2014/chart" uri="{C3380CC4-5D6E-409C-BE32-E72D297353CC}">
              <c16:uniqueId val="{00000000-4381-4A74-A005-17D896682A22}"/>
            </c:ext>
          </c:extLst>
        </c:ser>
        <c:ser>
          <c:idx val="1"/>
          <c:order val="1"/>
          <c:tx>
            <c:strRef>
              <c:f>'data_MI Stage II_10_2'!$C$1</c:f>
              <c:strCache>
                <c:ptCount val="1"/>
                <c:pt idx="0">
                  <c:v>AC - Actual Cost</c:v>
                </c:pt>
              </c:strCache>
            </c:strRef>
          </c:tx>
          <c:spPr>
            <a:ln w="9525">
              <a:solidFill>
                <a:srgbClr val="E3AE6C"/>
              </a:solidFill>
              <a:prstDash val="solid"/>
            </a:ln>
          </c:spPr>
          <c:marker>
            <c:symbol val="none"/>
          </c:marker>
          <c:cat>
            <c:strRef>
              <c:f>'data_MI Stage II_10_2'!$A$2:$A$6</c:f>
              <c:strCache>
                <c:ptCount val="5"/>
                <c:pt idx="0">
                  <c:v>2014</c:v>
                </c:pt>
                <c:pt idx="1">
                  <c:v>2015</c:v>
                </c:pt>
                <c:pt idx="2">
                  <c:v>2016</c:v>
                </c:pt>
                <c:pt idx="3">
                  <c:v>2017</c:v>
                </c:pt>
                <c:pt idx="4">
                  <c:v>2018</c:v>
                </c:pt>
              </c:strCache>
            </c:strRef>
          </c:cat>
          <c:val>
            <c:numRef>
              <c:f>'data_MI Stage II_10_2'!$C$2:$C$6</c:f>
              <c:numCache>
                <c:formatCode>General</c:formatCode>
                <c:ptCount val="5"/>
                <c:pt idx="0">
                  <c:v>1196063.4099999999</c:v>
                </c:pt>
                <c:pt idx="1">
                  <c:v>3396105.07</c:v>
                </c:pt>
                <c:pt idx="2">
                  <c:v>6673517.2599999998</c:v>
                </c:pt>
                <c:pt idx="3">
                  <c:v>8887683.2699999996</c:v>
                </c:pt>
                <c:pt idx="4">
                  <c:v>9842797.4299999997</c:v>
                </c:pt>
              </c:numCache>
            </c:numRef>
          </c:val>
          <c:smooth val="0"/>
          <c:extLst>
            <c:ext xmlns:c16="http://schemas.microsoft.com/office/drawing/2014/chart" uri="{C3380CC4-5D6E-409C-BE32-E72D297353CC}">
              <c16:uniqueId val="{00000001-4381-4A74-A005-17D896682A22}"/>
            </c:ext>
          </c:extLst>
        </c:ser>
        <c:ser>
          <c:idx val="2"/>
          <c:order val="2"/>
          <c:tx>
            <c:strRef>
              <c:f>'data_MI Stage II_10_2'!$D$1</c:f>
              <c:strCache>
                <c:ptCount val="1"/>
                <c:pt idx="0">
                  <c:v>EV - Earned Value</c:v>
                </c:pt>
              </c:strCache>
            </c:strRef>
          </c:tx>
          <c:spPr>
            <a:ln w="9525">
              <a:solidFill>
                <a:srgbClr val="839862"/>
              </a:solidFill>
              <a:prstDash val="solid"/>
            </a:ln>
          </c:spPr>
          <c:marker>
            <c:symbol val="none"/>
          </c:marker>
          <c:cat>
            <c:strRef>
              <c:f>'data_MI Stage II_10_2'!$A$2:$A$6</c:f>
              <c:strCache>
                <c:ptCount val="5"/>
                <c:pt idx="0">
                  <c:v>2014</c:v>
                </c:pt>
                <c:pt idx="1">
                  <c:v>2015</c:v>
                </c:pt>
                <c:pt idx="2">
                  <c:v>2016</c:v>
                </c:pt>
                <c:pt idx="3">
                  <c:v>2017</c:v>
                </c:pt>
                <c:pt idx="4">
                  <c:v>2018</c:v>
                </c:pt>
              </c:strCache>
            </c:strRef>
          </c:cat>
          <c:val>
            <c:numRef>
              <c:f>'data_MI Stage II_10_2'!$D$2:$D$6</c:f>
              <c:numCache>
                <c:formatCode>General</c:formatCode>
                <c:ptCount val="5"/>
                <c:pt idx="0">
                  <c:v>1230494.3600000001</c:v>
                </c:pt>
                <c:pt idx="1">
                  <c:v>4745032.43</c:v>
                </c:pt>
                <c:pt idx="2">
                  <c:v>9645515.3900000006</c:v>
                </c:pt>
                <c:pt idx="3">
                  <c:v>12038976.720000001</c:v>
                </c:pt>
                <c:pt idx="4">
                  <c:v>18220793.510000002</c:v>
                </c:pt>
              </c:numCache>
            </c:numRef>
          </c:val>
          <c:smooth val="0"/>
          <c:extLst>
            <c:ext xmlns:c16="http://schemas.microsoft.com/office/drawing/2014/chart" uri="{C3380CC4-5D6E-409C-BE32-E72D297353CC}">
              <c16:uniqueId val="{00000002-4381-4A74-A005-17D896682A22}"/>
            </c:ext>
          </c:extLst>
        </c:ser>
        <c:ser>
          <c:idx val="3"/>
          <c:order val="3"/>
          <c:tx>
            <c:strRef>
              <c:f>'data_MI Stage II_10_2'!$E$1</c:f>
              <c:strCache>
                <c:ptCount val="1"/>
                <c:pt idx="0">
                  <c:v>PV(a) - Planned Value Annual</c:v>
                </c:pt>
              </c:strCache>
            </c:strRef>
          </c:tx>
          <c:spPr>
            <a:ln w="9525">
              <a:solidFill>
                <a:srgbClr val="B7C873"/>
              </a:solidFill>
              <a:prstDash val="solid"/>
            </a:ln>
          </c:spPr>
          <c:marker>
            <c:symbol val="none"/>
          </c:marker>
          <c:cat>
            <c:strRef>
              <c:f>'data_MI Stage II_10_2'!$A$2:$A$6</c:f>
              <c:strCache>
                <c:ptCount val="5"/>
                <c:pt idx="0">
                  <c:v>2014</c:v>
                </c:pt>
                <c:pt idx="1">
                  <c:v>2015</c:v>
                </c:pt>
                <c:pt idx="2">
                  <c:v>2016</c:v>
                </c:pt>
                <c:pt idx="3">
                  <c:v>2017</c:v>
                </c:pt>
                <c:pt idx="4">
                  <c:v>2018</c:v>
                </c:pt>
              </c:strCache>
            </c:strRef>
          </c:cat>
          <c:val>
            <c:numRef>
              <c:f>'data_MI Stage II_10_2'!$E$2:$E$6</c:f>
              <c:numCache>
                <c:formatCode>General</c:formatCode>
                <c:ptCount val="5"/>
                <c:pt idx="0">
                  <c:v>3125309.87</c:v>
                </c:pt>
                <c:pt idx="1">
                  <c:v>4991026.08</c:v>
                </c:pt>
                <c:pt idx="2">
                  <c:v>6672698.7999999998</c:v>
                </c:pt>
                <c:pt idx="3">
                  <c:v>9996850.5899999999</c:v>
                </c:pt>
                <c:pt idx="4">
                  <c:v>13090267.550000001</c:v>
                </c:pt>
              </c:numCache>
            </c:numRef>
          </c:val>
          <c:smooth val="0"/>
          <c:extLst>
            <c:ext xmlns:c16="http://schemas.microsoft.com/office/drawing/2014/chart" uri="{C3380CC4-5D6E-409C-BE32-E72D297353CC}">
              <c16:uniqueId val="{00000003-4381-4A74-A005-17D896682A22}"/>
            </c:ext>
          </c:extLst>
        </c:ser>
        <c:ser>
          <c:idx val="4"/>
          <c:order val="4"/>
          <c:tx>
            <c:strRef>
              <c:f>'data_MI Stage II_10_2'!$F$1</c:f>
              <c:strCache>
                <c:ptCount val="1"/>
                <c:pt idx="0">
                  <c:v>EV(a) - Earned Value Annual</c:v>
                </c:pt>
              </c:strCache>
            </c:strRef>
          </c:tx>
          <c:spPr>
            <a:ln w="9525">
              <a:solidFill>
                <a:srgbClr val="8484A8"/>
              </a:solidFill>
              <a:prstDash val="solid"/>
            </a:ln>
          </c:spPr>
          <c:marker>
            <c:symbol val="none"/>
          </c:marker>
          <c:cat>
            <c:strRef>
              <c:f>'data_MI Stage II_10_2'!$A$2:$A$6</c:f>
              <c:strCache>
                <c:ptCount val="5"/>
                <c:pt idx="0">
                  <c:v>2014</c:v>
                </c:pt>
                <c:pt idx="1">
                  <c:v>2015</c:v>
                </c:pt>
                <c:pt idx="2">
                  <c:v>2016</c:v>
                </c:pt>
                <c:pt idx="3">
                  <c:v>2017</c:v>
                </c:pt>
                <c:pt idx="4">
                  <c:v>2018</c:v>
                </c:pt>
              </c:strCache>
            </c:strRef>
          </c:cat>
          <c:val>
            <c:numRef>
              <c:f>'data_MI Stage II_10_2'!$F$2:$F$6</c:f>
              <c:numCache>
                <c:formatCode>General</c:formatCode>
                <c:ptCount val="5"/>
                <c:pt idx="0">
                  <c:v>1230494.3600000001</c:v>
                </c:pt>
                <c:pt idx="1">
                  <c:v>3734653.73</c:v>
                </c:pt>
                <c:pt idx="2">
                  <c:v>6389408.3700000001</c:v>
                </c:pt>
                <c:pt idx="3">
                  <c:v>6391539.0899999999</c:v>
                </c:pt>
                <c:pt idx="4">
                  <c:v>9956923.6600000001</c:v>
                </c:pt>
              </c:numCache>
            </c:numRef>
          </c:val>
          <c:smooth val="0"/>
          <c:extLst>
            <c:ext xmlns:c16="http://schemas.microsoft.com/office/drawing/2014/chart" uri="{C3380CC4-5D6E-409C-BE32-E72D297353CC}">
              <c16:uniqueId val="{00000004-4381-4A74-A005-17D896682A22}"/>
            </c:ext>
          </c:extLst>
        </c:ser>
        <c:dLbls>
          <c:showLegendKey val="0"/>
          <c:showVal val="0"/>
          <c:showCatName val="0"/>
          <c:showSerName val="0"/>
          <c:showPercent val="0"/>
          <c:showBubbleSize val="0"/>
        </c:dLbls>
        <c:smooth val="0"/>
        <c:axId val="325064688"/>
        <c:axId val="2"/>
      </c:lineChart>
      <c:catAx>
        <c:axId val="325064688"/>
        <c:scaling>
          <c:orientation val="minMax"/>
        </c:scaling>
        <c:delete val="0"/>
        <c:axPos val="b"/>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l"/>
        <c:majorGridlines>
          <c:spPr>
            <a:ln w="0">
              <a:solidFill>
                <a:srgbClr val="CCCCCC"/>
              </a:solidFill>
              <a:prstDash val="solid"/>
            </a:ln>
          </c:spPr>
        </c:majorGridlines>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5064688"/>
        <c:crosses val="autoZero"/>
        <c:crossBetween val="between"/>
      </c:valAx>
      <c:spPr>
        <a:noFill/>
      </c:spPr>
    </c:plotArea>
    <c:legend>
      <c:legendPos val="r"/>
      <c:overlay val="0"/>
      <c:spPr>
        <a:noFill/>
        <a:ln>
          <a:noFill/>
        </a:ln>
      </c:spPr>
      <c:txPr>
        <a:bodyPr/>
        <a:lstStyle/>
        <a:p>
          <a:pPr>
            <a:defRPr sz="1000" b="0" i="0" u="none" strike="noStrike">
              <a:solidFill>
                <a:srgbClr val="222222"/>
              </a:solidFill>
              <a:latin typeface="Arial"/>
              <a:ea typeface="Arial"/>
              <a:cs typeface="Arial"/>
            </a:defRPr>
          </a:pPr>
          <a:endParaRPr lang="pt-BR"/>
        </a:p>
      </c:txPr>
    </c:legend>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'data_MI Stage II_10_3'!$B$1</c:f>
              <c:strCache>
                <c:ptCount val="1"/>
                <c:pt idx="0">
                  <c:v>CPI(a) - Cost Performance Index (annual)</c:v>
                </c:pt>
              </c:strCache>
            </c:strRef>
          </c:tx>
          <c:spPr>
            <a:ln w="9525">
              <a:solidFill>
                <a:srgbClr val="8599D3"/>
              </a:solidFill>
              <a:prstDash val="solid"/>
            </a:ln>
          </c:spPr>
          <c:marker>
            <c:symbol val="none"/>
          </c:marker>
          <c:cat>
            <c:strRef>
              <c:f>'data_MI Stage II_10_3'!$A$2:$A$6</c:f>
              <c:strCache>
                <c:ptCount val="5"/>
                <c:pt idx="0">
                  <c:v>2014</c:v>
                </c:pt>
                <c:pt idx="1">
                  <c:v>2015</c:v>
                </c:pt>
                <c:pt idx="2">
                  <c:v>2016</c:v>
                </c:pt>
                <c:pt idx="3">
                  <c:v>2017</c:v>
                </c:pt>
                <c:pt idx="4">
                  <c:v>2018</c:v>
                </c:pt>
              </c:strCache>
            </c:strRef>
          </c:cat>
          <c:val>
            <c:numRef>
              <c:f>'data_MI Stage II_10_3'!$B$2:$B$6</c:f>
              <c:numCache>
                <c:formatCode>General</c:formatCode>
                <c:ptCount val="5"/>
                <c:pt idx="0">
                  <c:v>1.03</c:v>
                </c:pt>
                <c:pt idx="1">
                  <c:v>1.1000000000000001</c:v>
                </c:pt>
                <c:pt idx="2">
                  <c:v>0.96</c:v>
                </c:pt>
                <c:pt idx="3">
                  <c:v>0.72</c:v>
                </c:pt>
                <c:pt idx="4">
                  <c:v>1.01</c:v>
                </c:pt>
              </c:numCache>
            </c:numRef>
          </c:val>
          <c:smooth val="0"/>
          <c:extLst>
            <c:ext xmlns:c16="http://schemas.microsoft.com/office/drawing/2014/chart" uri="{C3380CC4-5D6E-409C-BE32-E72D297353CC}">
              <c16:uniqueId val="{00000000-53A6-4CBA-937A-C648F005CB74}"/>
            </c:ext>
          </c:extLst>
        </c:ser>
        <c:ser>
          <c:idx val="1"/>
          <c:order val="1"/>
          <c:tx>
            <c:strRef>
              <c:f>'data_MI Stage II_10_3'!$C$1</c:f>
              <c:strCache>
                <c:ptCount val="1"/>
                <c:pt idx="0">
                  <c:v>SPI(a) - Schedule Performance Index (annual)</c:v>
                </c:pt>
              </c:strCache>
            </c:strRef>
          </c:tx>
          <c:spPr>
            <a:ln w="9525">
              <a:solidFill>
                <a:srgbClr val="E3AE6C"/>
              </a:solidFill>
              <a:prstDash val="solid"/>
            </a:ln>
          </c:spPr>
          <c:marker>
            <c:symbol val="none"/>
          </c:marker>
          <c:cat>
            <c:strRef>
              <c:f>'data_MI Stage II_10_3'!$A$2:$A$6</c:f>
              <c:strCache>
                <c:ptCount val="5"/>
                <c:pt idx="0">
                  <c:v>2014</c:v>
                </c:pt>
                <c:pt idx="1">
                  <c:v>2015</c:v>
                </c:pt>
                <c:pt idx="2">
                  <c:v>2016</c:v>
                </c:pt>
                <c:pt idx="3">
                  <c:v>2017</c:v>
                </c:pt>
                <c:pt idx="4">
                  <c:v>2018</c:v>
                </c:pt>
              </c:strCache>
            </c:strRef>
          </c:cat>
          <c:val>
            <c:numRef>
              <c:f>'data_MI Stage II_10_3'!$C$2:$C$6</c:f>
              <c:numCache>
                <c:formatCode>General</c:formatCode>
                <c:ptCount val="5"/>
                <c:pt idx="0">
                  <c:v>0.39</c:v>
                </c:pt>
                <c:pt idx="1">
                  <c:v>0.75</c:v>
                </c:pt>
                <c:pt idx="2">
                  <c:v>0.96</c:v>
                </c:pt>
                <c:pt idx="3">
                  <c:v>0.64</c:v>
                </c:pt>
                <c:pt idx="4">
                  <c:v>0.76</c:v>
                </c:pt>
              </c:numCache>
            </c:numRef>
          </c:val>
          <c:smooth val="0"/>
          <c:extLst>
            <c:ext xmlns:c16="http://schemas.microsoft.com/office/drawing/2014/chart" uri="{C3380CC4-5D6E-409C-BE32-E72D297353CC}">
              <c16:uniqueId val="{00000001-53A6-4CBA-937A-C648F005CB74}"/>
            </c:ext>
          </c:extLst>
        </c:ser>
        <c:dLbls>
          <c:showLegendKey val="0"/>
          <c:showVal val="0"/>
          <c:showCatName val="0"/>
          <c:showSerName val="0"/>
          <c:showPercent val="0"/>
          <c:showBubbleSize val="0"/>
        </c:dLbls>
        <c:smooth val="0"/>
        <c:axId val="325060752"/>
        <c:axId val="2"/>
      </c:lineChart>
      <c:catAx>
        <c:axId val="325060752"/>
        <c:scaling>
          <c:orientation val="minMax"/>
        </c:scaling>
        <c:delete val="0"/>
        <c:axPos val="b"/>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l"/>
        <c:majorGridlines>
          <c:spPr>
            <a:ln w="0">
              <a:solidFill>
                <a:srgbClr val="CCCCCC"/>
              </a:solidFill>
              <a:prstDash val="solid"/>
            </a:ln>
          </c:spPr>
        </c:majorGridlines>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5060752"/>
        <c:crosses val="autoZero"/>
        <c:crossBetween val="between"/>
      </c:valAx>
      <c:spPr>
        <a:noFill/>
      </c:spPr>
    </c:plotArea>
    <c:legend>
      <c:legendPos val="r"/>
      <c:overlay val="0"/>
      <c:spPr>
        <a:noFill/>
        <a:ln>
          <a:noFill/>
        </a:ln>
      </c:spPr>
      <c:txPr>
        <a:bodyPr/>
        <a:lstStyle/>
        <a:p>
          <a:pPr>
            <a:defRPr sz="1000" b="0" i="0" u="none" strike="noStrike">
              <a:solidFill>
                <a:srgbClr val="222222"/>
              </a:solidFill>
              <a:latin typeface="Arial"/>
              <a:ea typeface="Arial"/>
              <a:cs typeface="Arial"/>
            </a:defRPr>
          </a:pPr>
          <a:endParaRPr lang="pt-BR"/>
        </a:p>
      </c:txPr>
    </c:legend>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a:solidFill>
                  <a:srgbClr val="222222"/>
                </a:solidFill>
                <a:latin typeface="Arial"/>
                <a:ea typeface="Arial"/>
                <a:cs typeface="Arial"/>
              </a:defRPr>
            </a:pPr>
            <a:r>
              <a:t>% of Outputs Achieved of the plan at the project start up</a:t>
            </a:r>
            <a:endParaRPr lang="en-US"/>
          </a:p>
        </c:rich>
      </c:tx>
      <c:overlay val="0"/>
    </c:title>
    <c:autoTitleDeleted val="0"/>
    <c:plotArea>
      <c:layout/>
      <c:barChart>
        <c:barDir val="bar"/>
        <c:grouping val="clustered"/>
        <c:varyColors val="0"/>
        <c:ser>
          <c:idx val="0"/>
          <c:order val="0"/>
          <c:tx>
            <c:strRef>
              <c:f>'data_MI Stage II_10_4'!$B$1</c:f>
              <c:strCache>
                <c:ptCount val="1"/>
                <c:pt idx="0">
                  <c:v>PMI_VAL</c:v>
                </c:pt>
              </c:strCache>
            </c:strRef>
          </c:tx>
          <c:spPr>
            <a:solidFill>
              <a:srgbClr val="839862"/>
            </a:solidFill>
            <a:ln w="0">
              <a:solidFill>
                <a:srgbClr val="000000"/>
              </a:solidFill>
              <a:prstDash val="solid"/>
            </a:ln>
          </c:spPr>
          <c:invertIfNegative val="0"/>
          <c:cat>
            <c:strRef>
              <c:f>'data_MI Stage II_10_4'!$A$2:$A$47</c:f>
              <c:strCache>
                <c:ptCount val="46"/>
                <c:pt idx="0">
                  <c:v>C1.P1 (ASCOM) - Proposta de política de comunicação</c:v>
                </c:pt>
                <c:pt idx="1">
                  <c:v>C1.P10 (DSI) - Processos de Governança de TI revisados e internalizados</c:v>
                </c:pt>
                <c:pt idx="2">
                  <c:v>C1.P11 (OGU) - Instrumentos de Gestão do Conhecimento Recursal</c:v>
                </c:pt>
                <c:pt idx="3">
                  <c:v>C1.P12 (OGU) - Solução de automação para coleta e agregação de dados na área da Ouvidoria</c:v>
                </c:pt>
                <c:pt idx="4">
                  <c:v>C1.P13 (CGU) - Processos da Controladoria-Geral da União mapeados e remodelados</c:v>
                </c:pt>
                <c:pt idx="5">
                  <c:v>C1.P14 (SFC) - Metodologia de dimensionamento do impacto econômico de ações de controle aprimorada</c:v>
                </c:pt>
                <c:pt idx="6">
                  <c:v>C1.P15 (SFC) - Processos incorporados ao sistema de gestão das ações de controle</c:v>
                </c:pt>
                <c:pt idx="7">
                  <c:v>C1.P16 (CRG) - Aparelhamento da Corregedoria Geral da União</c:v>
                </c:pt>
                <c:pt idx="8">
                  <c:v>C1.P2 (CRG) - Reestruturação de salas de videoconferência</c:v>
                </c:pt>
                <c:pt idx="9">
                  <c:v>C1.P3 (DGI) - Proposta de modelo de gestão de pessoas.</c:v>
                </c:pt>
                <c:pt idx="10">
                  <c:v>C1.P4 (DGI) - Sistema informatizado de gestão de pessoas e gestão administrativa implantado.</c:v>
                </c:pt>
                <c:pt idx="11">
                  <c:v>C1.P5 (DGI) - Proposta de metodologia para elaboração de instrumentos de Gestão Documental Arquivística</c:v>
                </c:pt>
                <c:pt idx="12">
                  <c:v>C1.P6 (DIE) - Núcleos de especialização</c:v>
                </c:pt>
                <c:pt idx="13">
                  <c:v>C1.P7 (DIE) - Fortalecimento da estrutura de suporte da DIE</c:v>
                </c:pt>
                <c:pt idx="14">
                  <c:v>C1.P8 (DIPLAD) - Estrutura institucional de capacitação e modernização</c:v>
                </c:pt>
                <c:pt idx="15">
                  <c:v>C1.P9 (DSI) - Ampliação da utilização do sistema de gestão eletrônica de documentos</c:v>
                </c:pt>
                <c:pt idx="16">
                  <c:v>C2.P1 (CRG) - Cursos de Capacitação em Procedimentos Disciplinares</c:v>
                </c:pt>
                <c:pt idx="17">
                  <c:v>C2.P10 (STPC) - Proposta de avaliação de integridade dos órgãos e entidades do Poder Executivo Federal</c:v>
                </c:pt>
                <c:pt idx="18">
                  <c:v>C2.P11 (CRG) - Encontro de Corregedorias</c:v>
                </c:pt>
                <c:pt idx="19">
                  <c:v>C2.P12 (CRG) - Campanha para divulgação do papel dos órgãos públicos com relação à Lei de Responsabilização de Pessoa Jurídica</c:v>
                </c:pt>
                <c:pt idx="20">
                  <c:v>C2.P13 (crg) - Kits da Corregedoria entregue nas Regionais da Controladoria-Geral da União</c:v>
                </c:pt>
                <c:pt idx="21">
                  <c:v>C2.P2 (OGU) - Sistema integrado OGU - demais Ouvidorias</c:v>
                </c:pt>
                <c:pt idx="22">
                  <c:v>C2.P3 (OGU) - Kits de apoio às atividades das ouvidorias</c:v>
                </c:pt>
                <c:pt idx="23">
                  <c:v>C2.P4 (OGU) - Portal Ouvidorias.gov e sistema de ouvidoria web</c:v>
                </c:pt>
                <c:pt idx="24">
                  <c:v>C2.P5 (OGU) - Cursos de Capacitação em Ouvidoria</c:v>
                </c:pt>
                <c:pt idx="25">
                  <c:v>C2.P6 (OGU) - Publicações da OGU</c:v>
                </c:pt>
                <c:pt idx="26">
                  <c:v>C2.P7 (SFC) - Módulos de serviços da CGU para os gestores implantados no Portal</c:v>
                </c:pt>
                <c:pt idx="27">
                  <c:v>C2.P8 (CGU) - Plataforma de Gestão de Riscos da Administração Pública Federal (APF)</c:v>
                </c:pt>
                <c:pt idx="28">
                  <c:v>C2.P9 (STPC) - Sistema de conflito de interesses</c:v>
                </c:pt>
                <c:pt idx="29">
                  <c:v>C3.P1 (OGU) - Estudos sobre implementação das instâncias recursais e efetividade da Lei de Acesso à Informação</c:v>
                </c:pt>
                <c:pt idx="30">
                  <c:v>C3.P2 (OGU) - Terminais de recebimento de manifestação de ouvidoria</c:v>
                </c:pt>
                <c:pt idx="31">
                  <c:v>C3.P3 (STPC) - Proposta de política de aprofundamento, avaliação e monitoramento da Lei de Acesso à Informação</c:v>
                </c:pt>
                <c:pt idx="32">
                  <c:v>C3.P4 (STPC) - Cursos de Ensino à Distância em transparência e controle social (EAD)</c:v>
                </c:pt>
                <c:pt idx="33">
                  <c:v>C3.P5 (STPC) - Modelo de gestão e atuação do Executivo Federal na parceria para o Governo Aberto</c:v>
                </c:pt>
                <c:pt idx="34">
                  <c:v>C3.P6 (STPC) - Novo Portal da Transparência</c:v>
                </c:pt>
                <c:pt idx="35">
                  <c:v>C3.P7 (STPC) - Portal do Cidadão</c:v>
                </c:pt>
                <c:pt idx="36">
                  <c:v>C4.P1 (DIE) - Unidades ODP estaduais</c:v>
                </c:pt>
                <c:pt idx="37">
                  <c:v>C4.P2 (OGU) - Kits de apoio às atividades das Regionais da Controladoria-Geral da União</c:v>
                </c:pt>
                <c:pt idx="38">
                  <c:v>C4.P3 (STPC) - Cursos para gestores dos entes subnacionais</c:v>
                </c:pt>
                <c:pt idx="39">
                  <c:v>C4.P4 (STPC) - Sistema do Mapa Interativo Social do Brasil Transparente</c:v>
                </c:pt>
                <c:pt idx="40">
                  <c:v>C4.P5 (STPC) - Sistema de gestão de ações de prevenção</c:v>
                </c:pt>
                <c:pt idx="41">
                  <c:v>C4.P6 (CRG) - Cursos para gestores estaduais e municipais na Lei Anticorrupção</c:v>
                </c:pt>
                <c:pt idx="42">
                  <c:v>Outputs' budget spent</c:v>
                </c:pt>
                <c:pt idx="43">
                  <c:v>Elapsed Time</c:v>
                </c:pt>
                <c:pt idx="44">
                  <c:v>Weighted average outputs achieved</c:v>
                </c:pt>
                <c:pt idx="45">
                  <c:v>Average outputs achieved</c:v>
                </c:pt>
              </c:strCache>
            </c:strRef>
          </c:cat>
          <c:val>
            <c:numRef>
              <c:f>'data_MI Stage II_10_4'!$B$2:$B$47</c:f>
              <c:numCache>
                <c:formatCode>General</c:formatCode>
                <c:ptCount val="46"/>
                <c:pt idx="0">
                  <c:v>0</c:v>
                </c:pt>
                <c:pt idx="1">
                  <c:v>0</c:v>
                </c:pt>
                <c:pt idx="2">
                  <c:v>0</c:v>
                </c:pt>
                <c:pt idx="3">
                  <c:v>1</c:v>
                </c:pt>
                <c:pt idx="4">
                  <c:v>1.72</c:v>
                </c:pt>
                <c:pt idx="5">
                  <c:v>0</c:v>
                </c:pt>
                <c:pt idx="6">
                  <c:v>0.83</c:v>
                </c:pt>
                <c:pt idx="7">
                  <c:v>0</c:v>
                </c:pt>
                <c:pt idx="8">
                  <c:v>1.25</c:v>
                </c:pt>
                <c:pt idx="9">
                  <c:v>0.5</c:v>
                </c:pt>
                <c:pt idx="10">
                  <c:v>0.5</c:v>
                </c:pt>
                <c:pt idx="11">
                  <c:v>1</c:v>
                </c:pt>
                <c:pt idx="12">
                  <c:v>0.5</c:v>
                </c:pt>
                <c:pt idx="13">
                  <c:v>0.46</c:v>
                </c:pt>
                <c:pt idx="14">
                  <c:v>0</c:v>
                </c:pt>
                <c:pt idx="15">
                  <c:v>1</c:v>
                </c:pt>
                <c:pt idx="16">
                  <c:v>1.2</c:v>
                </c:pt>
                <c:pt idx="17">
                  <c:v>0.5</c:v>
                </c:pt>
                <c:pt idx="18">
                  <c:v>0.5</c:v>
                </c:pt>
                <c:pt idx="19">
                  <c:v>1</c:v>
                </c:pt>
                <c:pt idx="20">
                  <c:v>0.35</c:v>
                </c:pt>
                <c:pt idx="21">
                  <c:v>0.5</c:v>
                </c:pt>
                <c:pt idx="22">
                  <c:v>0</c:v>
                </c:pt>
                <c:pt idx="23">
                  <c:v>0.5</c:v>
                </c:pt>
                <c:pt idx="24">
                  <c:v>1.68</c:v>
                </c:pt>
                <c:pt idx="25">
                  <c:v>0.5</c:v>
                </c:pt>
                <c:pt idx="26">
                  <c:v>0.25</c:v>
                </c:pt>
                <c:pt idx="27">
                  <c:v>0</c:v>
                </c:pt>
                <c:pt idx="28">
                  <c:v>0.5</c:v>
                </c:pt>
                <c:pt idx="29">
                  <c:v>0.63</c:v>
                </c:pt>
                <c:pt idx="30">
                  <c:v>0</c:v>
                </c:pt>
                <c:pt idx="31">
                  <c:v>0</c:v>
                </c:pt>
                <c:pt idx="32">
                  <c:v>7.0000000000000007E-2</c:v>
                </c:pt>
                <c:pt idx="33">
                  <c:v>0.5</c:v>
                </c:pt>
                <c:pt idx="34">
                  <c:v>0.5</c:v>
                </c:pt>
                <c:pt idx="35">
                  <c:v>0</c:v>
                </c:pt>
                <c:pt idx="36">
                  <c:v>4</c:v>
                </c:pt>
                <c:pt idx="37">
                  <c:v>1.08</c:v>
                </c:pt>
                <c:pt idx="38">
                  <c:v>7.0000000000000007E-2</c:v>
                </c:pt>
                <c:pt idx="39">
                  <c:v>0</c:v>
                </c:pt>
                <c:pt idx="40">
                  <c:v>0</c:v>
                </c:pt>
                <c:pt idx="41">
                  <c:v>0.78</c:v>
                </c:pt>
                <c:pt idx="42">
                  <c:v>0.5</c:v>
                </c:pt>
                <c:pt idx="43">
                  <c:v>0.95</c:v>
                </c:pt>
                <c:pt idx="44">
                  <c:v>0.52</c:v>
                </c:pt>
                <c:pt idx="45">
                  <c:v>0.56999999999999995</c:v>
                </c:pt>
              </c:numCache>
            </c:numRef>
          </c:val>
          <c:extLst>
            <c:ext xmlns:c16="http://schemas.microsoft.com/office/drawing/2014/chart" uri="{C3380CC4-5D6E-409C-BE32-E72D297353CC}">
              <c16:uniqueId val="{00000000-4DE0-4FD6-86E4-413D775A1878}"/>
            </c:ext>
          </c:extLst>
        </c:ser>
        <c:dLbls>
          <c:showLegendKey val="0"/>
          <c:showVal val="0"/>
          <c:showCatName val="0"/>
          <c:showSerName val="0"/>
          <c:showPercent val="0"/>
          <c:showBubbleSize val="0"/>
        </c:dLbls>
        <c:gapWidth val="150"/>
        <c:axId val="325057472"/>
        <c:axId val="2"/>
      </c:barChart>
      <c:catAx>
        <c:axId val="325057472"/>
        <c:scaling>
          <c:orientation val="minMax"/>
        </c:scaling>
        <c:delete val="0"/>
        <c:axPos val="l"/>
        <c:numFmt formatCode="General" sourceLinked="1"/>
        <c:majorTickMark val="none"/>
        <c:minorTickMark val="out"/>
        <c:tickLblPos val="low"/>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2"/>
        <c:crosses val="autoZero"/>
        <c:auto val="0"/>
        <c:lblAlgn val="ctr"/>
        <c:lblOffset val="100"/>
        <c:noMultiLvlLbl val="0"/>
      </c:catAx>
      <c:valAx>
        <c:axId val="2"/>
        <c:scaling>
          <c:orientation val="minMax"/>
        </c:scaling>
        <c:delete val="0"/>
        <c:axPos val="b"/>
        <c:majorGridlines>
          <c:spPr>
            <a:ln w="0">
              <a:solidFill>
                <a:srgbClr val="CCCCCC"/>
              </a:solidFill>
              <a:prstDash val="solid"/>
            </a:ln>
          </c:spPr>
        </c:majorGridlines>
        <c:title>
          <c:tx>
            <c:rich>
              <a:bodyPr/>
              <a:lstStyle/>
              <a:p>
                <a:pPr>
                  <a:defRPr sz="1000" b="1" i="0" u="none" strike="noStrike">
                    <a:solidFill>
                      <a:srgbClr val="222222"/>
                    </a:solidFill>
                    <a:latin typeface="Arial"/>
                    <a:ea typeface="Arial"/>
                    <a:cs typeface="Arial"/>
                  </a:defRPr>
                </a:pPr>
                <a:r>
                  <a:t>Proportion of EOP Original Plan</a:t>
                </a:r>
                <a:endParaRPr lang="en-US"/>
              </a:p>
            </c:rich>
          </c:tx>
          <c:overlay val="0"/>
        </c:title>
        <c:numFmt formatCode="#,##0.##" sourceLinked="0"/>
        <c:majorTickMark val="out"/>
        <c:minorTickMark val="none"/>
        <c:tickLblPos val="nextTo"/>
        <c:spPr>
          <a:ln w="0">
            <a:solidFill>
              <a:srgbClr val="000000"/>
            </a:solidFill>
            <a:prstDash val="solid"/>
          </a:ln>
        </c:spPr>
        <c:txPr>
          <a:bodyPr/>
          <a:lstStyle/>
          <a:p>
            <a:pPr>
              <a:defRPr sz="1000" b="0" i="0" u="none" strike="noStrike">
                <a:solidFill>
                  <a:srgbClr val="222222"/>
                </a:solidFill>
                <a:latin typeface="Arial"/>
                <a:ea typeface="Arial"/>
                <a:cs typeface="Arial"/>
              </a:defRPr>
            </a:pPr>
            <a:endParaRPr lang="pt-BR"/>
          </a:p>
        </c:txPr>
        <c:crossAx val="325057472"/>
        <c:crosses val="autoZero"/>
        <c:crossBetween val="between"/>
      </c:valAx>
      <c:spPr>
        <a:noFill/>
      </c:spPr>
    </c:plotArea>
    <c:plotVisOnly val="0"/>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57300" cy="476249"/>
    <xdr:pic>
      <xdr:nvPicPr>
        <xdr:cNvPr id="2" name="idb_color.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257300" cy="476249"/>
        </a:xfrm>
        <a:prstGeom prst="rect">
          <a:avLst/>
        </a:prstGeom>
        <a:noFill/>
        <a:ln>
          <a:noFill/>
        </a:ln>
      </xdr:spPr>
    </xdr:pic>
    <xdr:clientData/>
  </xdr:oneCellAnchor>
  <xdr:oneCellAnchor>
    <xdr:from>
      <xdr:col>3</xdr:col>
      <xdr:colOff>9525</xdr:colOff>
      <xdr:row>37</xdr:row>
      <xdr:rowOff>9525</xdr:rowOff>
    </xdr:from>
    <xdr:ext cx="5019675" cy="1933575"/>
    <xdr:graphicFrame macro="">
      <xdr:nvGraphicFramePr>
        <xdr:cNvPr id="3" name="chart1.xml">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8</xdr:row>
      <xdr:rowOff>9525</xdr:rowOff>
    </xdr:from>
    <xdr:ext cx="3038475" cy="2905125"/>
    <xdr:graphicFrame macro="">
      <xdr:nvGraphicFramePr>
        <xdr:cNvPr id="2" name="chart2.xml">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8</xdr:col>
      <xdr:colOff>9525</xdr:colOff>
      <xdr:row>8</xdr:row>
      <xdr:rowOff>9525</xdr:rowOff>
    </xdr:from>
    <xdr:ext cx="3190875" cy="2905125"/>
    <xdr:graphicFrame macro="">
      <xdr:nvGraphicFramePr>
        <xdr:cNvPr id="3" name="chart3.xml">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0</xdr:col>
      <xdr:colOff>9525</xdr:colOff>
      <xdr:row>26</xdr:row>
      <xdr:rowOff>9525</xdr:rowOff>
    </xdr:from>
    <xdr:ext cx="3038475" cy="1933575"/>
    <xdr:graphicFrame macro="">
      <xdr:nvGraphicFramePr>
        <xdr:cNvPr id="4" name="chart4.xml">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8</xdr:col>
      <xdr:colOff>9525</xdr:colOff>
      <xdr:row>26</xdr:row>
      <xdr:rowOff>9525</xdr:rowOff>
    </xdr:from>
    <xdr:ext cx="3190875" cy="1933575"/>
    <xdr:graphicFrame macro="">
      <xdr:nvGraphicFramePr>
        <xdr:cNvPr id="5" name="chart5.xml">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xdr:colOff>
      <xdr:row>14</xdr:row>
      <xdr:rowOff>9525</xdr:rowOff>
    </xdr:from>
    <xdr:ext cx="7229475" cy="3390900"/>
    <xdr:graphicFrame macro="">
      <xdr:nvGraphicFramePr>
        <xdr:cNvPr id="2" name="chart6.xml">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9525</xdr:colOff>
      <xdr:row>42</xdr:row>
      <xdr:rowOff>9525</xdr:rowOff>
    </xdr:from>
    <xdr:ext cx="7229475" cy="3390900"/>
    <xdr:graphicFrame macro="">
      <xdr:nvGraphicFramePr>
        <xdr:cNvPr id="3" name="chart7.xml">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0</xdr:col>
      <xdr:colOff>9525</xdr:colOff>
      <xdr:row>69</xdr:row>
      <xdr:rowOff>9525</xdr:rowOff>
    </xdr:from>
    <xdr:ext cx="7229475" cy="3390900"/>
    <xdr:graphicFrame macro="">
      <xdr:nvGraphicFramePr>
        <xdr:cNvPr id="4" name="chart8.xml">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0</xdr:col>
      <xdr:colOff>9525</xdr:colOff>
      <xdr:row>90</xdr:row>
      <xdr:rowOff>9525</xdr:rowOff>
    </xdr:from>
    <xdr:ext cx="7229475" cy="4200525"/>
    <xdr:graphicFrame macro="">
      <xdr:nvGraphicFramePr>
        <xdr:cNvPr id="5" name="chart9.xml">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0</xdr:col>
      <xdr:colOff>9525</xdr:colOff>
      <xdr:row>116</xdr:row>
      <xdr:rowOff>9525</xdr:rowOff>
    </xdr:from>
    <xdr:ext cx="7229475" cy="4200525"/>
    <xdr:graphicFrame macro="">
      <xdr:nvGraphicFramePr>
        <xdr:cNvPr id="6" name="chart10.xml">
          <a:extLst>
            <a:ext uri="{FF2B5EF4-FFF2-40B4-BE49-F238E27FC236}">
              <a16:creationId xmlns:a16="http://schemas.microsoft.com/office/drawing/2014/main" id="{00000000-0008-0000-0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hyperlink" Target="http://optimamvc.iadb.org:8080/IDB.Presentation.MVC4/AR-L1127/DocumentModal/DownloadDocument?documentNumber=" TargetMode="External"/><Relationship Id="rId1" Type="http://schemas.openxmlformats.org/officeDocument/2006/relationships/hyperlink" Target="http://optimamvc.iadb.org:8080/IDB.Presentation.MVC4/AR-L1127/DocumentModal/DownloadDocument?documentNumb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workbookViewId="0">
      <selection activeCell="C1" sqref="C1:N3"/>
    </sheetView>
  </sheetViews>
  <sheetFormatPr defaultRowHeight="12.75" customHeight="1" x14ac:dyDescent="0.2"/>
  <cols>
    <col min="1" max="2" width="22.5703125" bestFit="1" customWidth="1"/>
    <col min="3" max="3" width="17.5703125" bestFit="1" customWidth="1"/>
    <col min="4" max="5" width="20.140625" bestFit="1" customWidth="1"/>
    <col min="6" max="6" width="10" bestFit="1" customWidth="1"/>
    <col min="7" max="7" width="11.28515625" bestFit="1" customWidth="1"/>
    <col min="8" max="8" width="13.7109375" bestFit="1" customWidth="1"/>
    <col min="9" max="9" width="16.28515625" bestFit="1" customWidth="1"/>
    <col min="10" max="10" width="13.7109375" bestFit="1" customWidth="1"/>
    <col min="11" max="11" width="11.28515625" bestFit="1" customWidth="1"/>
    <col min="12" max="12" width="16.28515625" bestFit="1" customWidth="1"/>
    <col min="13" max="13" width="7.5703125" bestFit="1" customWidth="1"/>
    <col min="14" max="14" width="15" bestFit="1" customWidth="1"/>
  </cols>
  <sheetData>
    <row r="1" spans="1:14" ht="18.75" customHeight="1" x14ac:dyDescent="0.2">
      <c r="A1" s="103"/>
      <c r="B1" s="104"/>
      <c r="C1" s="107" t="s">
        <v>0</v>
      </c>
      <c r="D1" s="104"/>
      <c r="E1" s="104"/>
      <c r="F1" s="104"/>
      <c r="G1" s="104"/>
      <c r="H1" s="104"/>
      <c r="I1" s="104"/>
      <c r="J1" s="104"/>
      <c r="K1" s="104"/>
      <c r="L1" s="104"/>
      <c r="M1" s="104"/>
      <c r="N1" s="108"/>
    </row>
    <row r="2" spans="1:14" ht="18.75" customHeight="1" x14ac:dyDescent="0.2">
      <c r="A2" s="105"/>
      <c r="B2" s="106"/>
      <c r="C2" s="106"/>
      <c r="D2" s="106"/>
      <c r="E2" s="106"/>
      <c r="F2" s="106"/>
      <c r="G2" s="106"/>
      <c r="H2" s="106"/>
      <c r="I2" s="106"/>
      <c r="J2" s="106"/>
      <c r="K2" s="106"/>
      <c r="L2" s="106"/>
      <c r="M2" s="106"/>
      <c r="N2" s="109"/>
    </row>
    <row r="3" spans="1:14" ht="18.75" customHeight="1" x14ac:dyDescent="0.2">
      <c r="A3" s="105"/>
      <c r="B3" s="106"/>
      <c r="C3" s="106"/>
      <c r="D3" s="106"/>
      <c r="E3" s="106"/>
      <c r="F3" s="106"/>
      <c r="G3" s="106"/>
      <c r="H3" s="106"/>
      <c r="I3" s="106"/>
      <c r="J3" s="106"/>
      <c r="K3" s="106"/>
      <c r="L3" s="106"/>
      <c r="M3" s="106"/>
      <c r="N3" s="109"/>
    </row>
    <row r="4" spans="1:14" x14ac:dyDescent="0.2">
      <c r="A4" s="110" t="s">
        <v>1</v>
      </c>
      <c r="B4" s="111"/>
      <c r="C4" s="112" t="s">
        <v>2</v>
      </c>
      <c r="D4" s="113"/>
      <c r="E4" s="111"/>
      <c r="F4" s="110" t="s">
        <v>3</v>
      </c>
      <c r="G4" s="113"/>
      <c r="H4" s="111"/>
      <c r="I4" s="114" t="s">
        <v>4</v>
      </c>
      <c r="J4" s="106"/>
      <c r="K4" s="106"/>
      <c r="L4" s="106"/>
      <c r="M4" s="106"/>
      <c r="N4" s="109"/>
    </row>
    <row r="5" spans="1:14" x14ac:dyDescent="0.2">
      <c r="A5" s="115" t="s">
        <v>5</v>
      </c>
      <c r="B5" s="116"/>
      <c r="C5" s="117" t="s">
        <v>6</v>
      </c>
      <c r="D5" s="118"/>
      <c r="E5" s="119"/>
      <c r="F5" s="115" t="s">
        <v>7</v>
      </c>
      <c r="G5" s="120"/>
      <c r="H5" s="116"/>
      <c r="N5" s="4"/>
    </row>
    <row r="6" spans="1:14" x14ac:dyDescent="0.2">
      <c r="A6" s="115" t="s">
        <v>8</v>
      </c>
      <c r="B6" s="116"/>
      <c r="C6" s="121">
        <v>43372.559571749996</v>
      </c>
      <c r="D6" s="118"/>
      <c r="E6" s="119"/>
      <c r="F6" s="115" t="s">
        <v>9</v>
      </c>
      <c r="G6" s="120"/>
      <c r="H6" s="116"/>
      <c r="N6" s="4"/>
    </row>
    <row r="7" spans="1:14" x14ac:dyDescent="0.2">
      <c r="A7" s="115" t="s">
        <v>10</v>
      </c>
      <c r="B7" s="116"/>
      <c r="C7" s="117" t="s">
        <v>11</v>
      </c>
      <c r="D7" s="118"/>
      <c r="E7" s="119"/>
      <c r="F7" s="115" t="s">
        <v>12</v>
      </c>
      <c r="G7" s="120"/>
      <c r="H7" s="116"/>
      <c r="N7" s="4"/>
    </row>
    <row r="8" spans="1:14" x14ac:dyDescent="0.2">
      <c r="A8" s="122"/>
      <c r="B8" s="116"/>
      <c r="C8" s="122"/>
      <c r="D8" s="120"/>
      <c r="E8" s="116"/>
      <c r="F8" s="123" t="s">
        <v>13</v>
      </c>
      <c r="G8" s="118"/>
      <c r="H8" s="119"/>
      <c r="I8" s="106"/>
      <c r="J8" s="106"/>
      <c r="K8" s="106"/>
      <c r="L8" s="106"/>
      <c r="M8" s="106"/>
      <c r="N8" s="109"/>
    </row>
    <row r="9" spans="1:14" x14ac:dyDescent="0.2">
      <c r="A9" s="124" t="s">
        <v>14</v>
      </c>
      <c r="B9" s="125"/>
      <c r="C9" s="125"/>
      <c r="D9" s="125"/>
      <c r="E9" s="125"/>
      <c r="F9" s="125"/>
      <c r="G9" s="125"/>
      <c r="H9" s="125"/>
      <c r="I9" s="125"/>
      <c r="J9" s="125"/>
      <c r="K9" s="125"/>
      <c r="L9" s="125"/>
      <c r="M9" s="125"/>
      <c r="N9" s="126"/>
    </row>
    <row r="10" spans="1:14" x14ac:dyDescent="0.2">
      <c r="A10" s="127" t="s">
        <v>15</v>
      </c>
      <c r="B10" s="128"/>
      <c r="C10" s="128"/>
      <c r="D10" s="128"/>
      <c r="E10" s="128"/>
      <c r="F10" s="128"/>
      <c r="G10" s="128"/>
      <c r="H10" s="128"/>
      <c r="I10" s="128"/>
      <c r="J10" s="128"/>
      <c r="K10" s="128"/>
      <c r="L10" s="128"/>
      <c r="M10" s="128"/>
      <c r="N10" s="129"/>
    </row>
    <row r="11" spans="1:14" x14ac:dyDescent="0.2">
      <c r="A11" s="115" t="s">
        <v>16</v>
      </c>
      <c r="B11" s="109"/>
      <c r="C11" s="117" t="s">
        <v>17</v>
      </c>
      <c r="D11" s="130"/>
      <c r="E11" s="131"/>
      <c r="F11" s="132" t="s">
        <v>18</v>
      </c>
      <c r="G11" s="130"/>
      <c r="H11" s="131"/>
      <c r="I11" s="7" t="s">
        <v>20</v>
      </c>
      <c r="J11" s="6"/>
      <c r="K11" s="6"/>
      <c r="L11" s="6"/>
      <c r="M11" s="6"/>
      <c r="N11" s="5"/>
    </row>
    <row r="12" spans="1:14" x14ac:dyDescent="0.2">
      <c r="A12" s="122"/>
      <c r="B12" s="116"/>
      <c r="C12" s="122"/>
      <c r="D12" s="120"/>
      <c r="E12" s="116"/>
      <c r="F12" s="133" t="s">
        <v>19</v>
      </c>
      <c r="G12" s="120"/>
      <c r="H12" s="116"/>
      <c r="I12" s="134" t="s">
        <v>21</v>
      </c>
      <c r="J12" s="113"/>
      <c r="K12" s="113"/>
      <c r="L12" s="113"/>
      <c r="M12" s="113"/>
      <c r="N12" s="111"/>
    </row>
    <row r="13" spans="1:14" x14ac:dyDescent="0.2">
      <c r="A13" s="115" t="s">
        <v>22</v>
      </c>
      <c r="B13" s="116"/>
      <c r="C13" s="117" t="s">
        <v>23</v>
      </c>
      <c r="D13" s="118"/>
      <c r="E13" s="119"/>
      <c r="F13" s="115" t="s">
        <v>24</v>
      </c>
      <c r="G13" s="120"/>
      <c r="H13" s="116"/>
      <c r="I13" s="117" t="s">
        <v>25</v>
      </c>
      <c r="J13" s="118"/>
      <c r="K13" s="118"/>
      <c r="L13" s="118"/>
      <c r="M13" s="118"/>
      <c r="N13" s="119"/>
    </row>
    <row r="14" spans="1:14" x14ac:dyDescent="0.2">
      <c r="A14" s="115" t="s">
        <v>26</v>
      </c>
      <c r="B14" s="116"/>
      <c r="C14" s="117" t="s">
        <v>27</v>
      </c>
      <c r="D14" s="118"/>
      <c r="E14" s="119"/>
      <c r="F14" s="115" t="s">
        <v>28</v>
      </c>
      <c r="G14" s="120"/>
      <c r="H14" s="116"/>
      <c r="I14" s="117" t="s">
        <v>29</v>
      </c>
      <c r="J14" s="118"/>
      <c r="K14" s="118"/>
      <c r="L14" s="118"/>
      <c r="M14" s="118"/>
      <c r="N14" s="119"/>
    </row>
    <row r="15" spans="1:14" x14ac:dyDescent="0.2">
      <c r="A15" s="115" t="s">
        <v>30</v>
      </c>
      <c r="B15" s="116"/>
      <c r="C15" s="117" t="s">
        <v>31</v>
      </c>
      <c r="D15" s="118"/>
      <c r="E15" s="119"/>
      <c r="F15" s="115" t="s">
        <v>32</v>
      </c>
      <c r="G15" s="120"/>
      <c r="H15" s="116"/>
      <c r="I15" s="117" t="s">
        <v>33</v>
      </c>
      <c r="J15" s="118"/>
      <c r="K15" s="118"/>
      <c r="L15" s="118"/>
      <c r="M15" s="118"/>
      <c r="N15" s="119"/>
    </row>
    <row r="16" spans="1:14" x14ac:dyDescent="0.2">
      <c r="A16" s="115" t="s">
        <v>34</v>
      </c>
      <c r="B16" s="116"/>
      <c r="C16" s="117" t="s">
        <v>35</v>
      </c>
      <c r="D16" s="118"/>
      <c r="E16" s="119"/>
      <c r="F16" s="115" t="s">
        <v>36</v>
      </c>
      <c r="G16" s="120"/>
      <c r="H16" s="116"/>
      <c r="I16" s="122"/>
      <c r="J16" s="120"/>
      <c r="K16" s="120"/>
      <c r="L16" s="120"/>
      <c r="M16" s="120"/>
      <c r="N16" s="116"/>
    </row>
    <row r="17" spans="1:14" x14ac:dyDescent="0.2">
      <c r="A17" s="115" t="s">
        <v>37</v>
      </c>
      <c r="B17" s="116"/>
      <c r="C17" s="117" t="s">
        <v>38</v>
      </c>
      <c r="D17" s="118"/>
      <c r="E17" s="119"/>
      <c r="F17" s="122"/>
      <c r="G17" s="120"/>
      <c r="H17" s="116"/>
      <c r="I17" s="122"/>
      <c r="J17" s="120"/>
      <c r="K17" s="120"/>
      <c r="L17" s="120"/>
      <c r="M17" s="120"/>
      <c r="N17" s="116"/>
    </row>
    <row r="18" spans="1:14" x14ac:dyDescent="0.2">
      <c r="A18" s="127" t="s">
        <v>39</v>
      </c>
      <c r="B18" s="128"/>
      <c r="C18" s="128"/>
      <c r="D18" s="135" t="s">
        <v>40</v>
      </c>
      <c r="E18" s="128"/>
      <c r="F18" s="128"/>
      <c r="G18" s="128"/>
      <c r="H18" s="128"/>
      <c r="I18" s="128"/>
      <c r="J18" s="128"/>
      <c r="K18" s="128"/>
      <c r="L18" s="128"/>
      <c r="M18" s="128"/>
      <c r="N18" s="129"/>
    </row>
    <row r="19" spans="1:14" x14ac:dyDescent="0.2">
      <c r="A19" s="136" t="s">
        <v>41</v>
      </c>
      <c r="B19" s="137"/>
      <c r="C19" s="138"/>
      <c r="D19" s="144" t="s">
        <v>59</v>
      </c>
      <c r="E19" s="106"/>
      <c r="F19" s="106"/>
      <c r="G19" s="106"/>
      <c r="H19" s="106"/>
      <c r="I19" s="106"/>
      <c r="J19" s="106"/>
      <c r="K19" s="106"/>
      <c r="L19" s="106"/>
      <c r="M19" s="106"/>
      <c r="N19" s="109"/>
    </row>
    <row r="20" spans="1:14" x14ac:dyDescent="0.2">
      <c r="A20" s="139" t="s">
        <v>42</v>
      </c>
      <c r="B20" s="106"/>
      <c r="C20" s="8">
        <v>41625</v>
      </c>
      <c r="D20" s="106"/>
      <c r="E20" s="106"/>
      <c r="F20" s="106"/>
      <c r="G20" s="106"/>
      <c r="H20" s="106"/>
      <c r="I20" s="106"/>
      <c r="J20" s="106"/>
      <c r="K20" s="106"/>
      <c r="L20" s="106"/>
      <c r="M20" s="106"/>
      <c r="N20" s="109"/>
    </row>
    <row r="21" spans="1:14" x14ac:dyDescent="0.2">
      <c r="A21" s="139" t="s">
        <v>43</v>
      </c>
      <c r="B21" s="106"/>
      <c r="C21" s="8">
        <v>41625</v>
      </c>
      <c r="D21" s="106"/>
      <c r="E21" s="106"/>
      <c r="F21" s="106"/>
      <c r="G21" s="106"/>
      <c r="H21" s="106"/>
      <c r="I21" s="106"/>
      <c r="J21" s="106"/>
      <c r="K21" s="106"/>
      <c r="L21" s="106"/>
      <c r="M21" s="106"/>
      <c r="N21" s="109"/>
    </row>
    <row r="22" spans="1:14" x14ac:dyDescent="0.2">
      <c r="A22" s="139" t="s">
        <v>44</v>
      </c>
      <c r="B22" s="106"/>
      <c r="C22" s="8">
        <v>41625</v>
      </c>
      <c r="D22" s="145" t="s">
        <v>60</v>
      </c>
      <c r="E22" s="128"/>
      <c r="F22" s="128"/>
      <c r="G22" s="128"/>
      <c r="H22" s="145" t="s">
        <v>61</v>
      </c>
      <c r="I22" s="128"/>
      <c r="J22" s="128"/>
      <c r="K22" s="128"/>
      <c r="L22" s="128"/>
      <c r="M22" s="128"/>
      <c r="N22" s="129"/>
    </row>
    <row r="23" spans="1:14" x14ac:dyDescent="0.2">
      <c r="A23" s="140" t="s">
        <v>45</v>
      </c>
      <c r="B23" s="106"/>
      <c r="C23" s="4"/>
      <c r="D23" s="146" t="s">
        <v>62</v>
      </c>
      <c r="E23" s="106"/>
      <c r="F23" s="106"/>
      <c r="G23" s="1" t="s">
        <v>63</v>
      </c>
      <c r="H23" s="146" t="s">
        <v>64</v>
      </c>
      <c r="I23" s="106"/>
      <c r="J23" s="106"/>
      <c r="K23" s="106"/>
      <c r="L23" s="114" t="s">
        <v>65</v>
      </c>
      <c r="M23" s="106"/>
      <c r="N23" s="109"/>
    </row>
    <row r="24" spans="1:14" x14ac:dyDescent="0.2">
      <c r="A24" s="140" t="s">
        <v>46</v>
      </c>
      <c r="B24" s="106"/>
      <c r="C24" s="8">
        <v>41730</v>
      </c>
      <c r="D24" s="146" t="s">
        <v>66</v>
      </c>
      <c r="E24" s="106"/>
      <c r="F24" s="106"/>
      <c r="G24" s="1" t="s">
        <v>67</v>
      </c>
      <c r="H24" s="146" t="s">
        <v>68</v>
      </c>
      <c r="I24" s="106"/>
      <c r="J24" s="106"/>
      <c r="K24" s="106"/>
      <c r="N24" s="4"/>
    </row>
    <row r="25" spans="1:14" x14ac:dyDescent="0.2">
      <c r="A25" s="140" t="s">
        <v>47</v>
      </c>
      <c r="B25" s="106"/>
      <c r="C25" s="8">
        <v>41828</v>
      </c>
      <c r="D25" s="146" t="s">
        <v>69</v>
      </c>
      <c r="E25" s="106"/>
      <c r="F25" s="106"/>
      <c r="H25" s="106"/>
      <c r="I25" s="106"/>
      <c r="J25" s="106"/>
      <c r="K25" s="106"/>
      <c r="L25" s="106"/>
      <c r="M25" s="106"/>
      <c r="N25" s="109"/>
    </row>
    <row r="26" spans="1:14" x14ac:dyDescent="0.2">
      <c r="A26" s="140" t="s">
        <v>48</v>
      </c>
      <c r="B26" s="106"/>
      <c r="C26" s="8">
        <v>43451</v>
      </c>
      <c r="D26" s="146" t="s">
        <v>70</v>
      </c>
      <c r="E26" s="106"/>
      <c r="F26" s="106"/>
      <c r="H26" s="106"/>
      <c r="I26" s="106"/>
      <c r="J26" s="106"/>
      <c r="K26" s="106"/>
      <c r="L26" s="106"/>
      <c r="M26" s="106"/>
      <c r="N26" s="109"/>
    </row>
    <row r="27" spans="1:14" x14ac:dyDescent="0.2">
      <c r="A27" s="140" t="s">
        <v>49</v>
      </c>
      <c r="B27" s="106"/>
      <c r="C27" s="8">
        <v>43451</v>
      </c>
      <c r="D27" s="147" t="s">
        <v>71</v>
      </c>
      <c r="E27" s="125"/>
      <c r="F27" s="125"/>
      <c r="G27" s="125"/>
      <c r="H27" s="125"/>
      <c r="I27" s="125"/>
      <c r="J27" s="125"/>
      <c r="K27" s="125"/>
      <c r="L27" s="125"/>
      <c r="M27" s="125"/>
      <c r="N27" s="126"/>
    </row>
    <row r="28" spans="1:14" x14ac:dyDescent="0.2">
      <c r="A28" s="141" t="s">
        <v>50</v>
      </c>
      <c r="B28" s="142"/>
      <c r="C28" s="143"/>
      <c r="D28" s="148" t="s">
        <v>72</v>
      </c>
      <c r="E28" s="149"/>
      <c r="F28" s="152" t="s">
        <v>73</v>
      </c>
      <c r="G28" s="153"/>
      <c r="H28" s="153"/>
      <c r="I28" s="153"/>
      <c r="J28" s="154"/>
      <c r="K28" s="152" t="s">
        <v>74</v>
      </c>
      <c r="L28" s="153"/>
      <c r="M28" s="153"/>
      <c r="N28" s="155"/>
    </row>
    <row r="29" spans="1:14" x14ac:dyDescent="0.2">
      <c r="A29" s="140" t="s">
        <v>51</v>
      </c>
      <c r="B29" s="106"/>
      <c r="C29" s="8">
        <v>40410</v>
      </c>
      <c r="D29" s="150"/>
      <c r="E29" s="151"/>
      <c r="F29" s="11" t="s">
        <v>75</v>
      </c>
      <c r="G29" s="11" t="s">
        <v>76</v>
      </c>
      <c r="H29" s="11" t="s">
        <v>77</v>
      </c>
      <c r="I29" s="11" t="s">
        <v>78</v>
      </c>
      <c r="J29" s="11" t="s">
        <v>79</v>
      </c>
      <c r="K29" s="11" t="s">
        <v>76</v>
      </c>
      <c r="L29" s="11" t="s">
        <v>80</v>
      </c>
      <c r="M29" s="11" t="s">
        <v>81</v>
      </c>
      <c r="N29" s="12" t="s">
        <v>82</v>
      </c>
    </row>
    <row r="30" spans="1:14" x14ac:dyDescent="0.2">
      <c r="A30" s="140" t="s">
        <v>52</v>
      </c>
      <c r="B30" s="106"/>
      <c r="C30" s="8">
        <v>40430</v>
      </c>
      <c r="D30" s="156" t="s">
        <v>2</v>
      </c>
      <c r="E30" s="157"/>
      <c r="F30" s="14">
        <v>18000000</v>
      </c>
      <c r="G30" s="15">
        <v>8294281.3399999999</v>
      </c>
      <c r="H30" s="14">
        <v>12000000</v>
      </c>
      <c r="I30" s="14">
        <v>0</v>
      </c>
      <c r="J30" s="14">
        <v>30000000</v>
      </c>
      <c r="K30" s="15">
        <v>8294281.3399999999</v>
      </c>
      <c r="L30" s="15">
        <v>6444001.2400000002</v>
      </c>
      <c r="M30" s="16">
        <v>0.77692098638100004</v>
      </c>
      <c r="N30" s="17">
        <v>1850280.1</v>
      </c>
    </row>
    <row r="31" spans="1:14" x14ac:dyDescent="0.2">
      <c r="A31" s="140" t="s">
        <v>53</v>
      </c>
      <c r="B31" s="106"/>
      <c r="C31" s="8">
        <v>40535</v>
      </c>
      <c r="D31" s="158" t="s">
        <v>83</v>
      </c>
      <c r="E31" s="157"/>
      <c r="F31" s="19">
        <v>18000000</v>
      </c>
      <c r="G31" s="20">
        <v>8294281.3399999999</v>
      </c>
      <c r="H31" s="19">
        <v>12000000</v>
      </c>
      <c r="I31" s="19">
        <v>0</v>
      </c>
      <c r="J31" s="19">
        <v>30000000</v>
      </c>
      <c r="K31" s="20">
        <v>8294281.3399999999</v>
      </c>
      <c r="L31" s="20">
        <v>6444001.2400000002</v>
      </c>
      <c r="M31" s="21">
        <v>0.77692098638100004</v>
      </c>
      <c r="N31" s="22">
        <v>1850280.1</v>
      </c>
    </row>
    <row r="32" spans="1:14" x14ac:dyDescent="0.2">
      <c r="A32" s="140" t="s">
        <v>54</v>
      </c>
      <c r="B32" s="106"/>
      <c r="C32" s="8">
        <v>40560</v>
      </c>
      <c r="N32" s="4"/>
    </row>
    <row r="33" spans="1:14" x14ac:dyDescent="0.2">
      <c r="A33" s="140" t="s">
        <v>55</v>
      </c>
      <c r="B33" s="106"/>
      <c r="C33" s="8">
        <v>40770</v>
      </c>
      <c r="N33" s="4"/>
    </row>
    <row r="34" spans="1:14" x14ac:dyDescent="0.2">
      <c r="A34" s="140" t="s">
        <v>56</v>
      </c>
      <c r="B34" s="106"/>
      <c r="C34" s="8">
        <v>40793</v>
      </c>
      <c r="N34" s="4"/>
    </row>
    <row r="35" spans="1:14" x14ac:dyDescent="0.2">
      <c r="A35" s="140" t="s">
        <v>57</v>
      </c>
      <c r="B35" s="106"/>
      <c r="C35" s="8">
        <v>41255</v>
      </c>
      <c r="N35" s="4"/>
    </row>
    <row r="36" spans="1:14" x14ac:dyDescent="0.2">
      <c r="A36" s="133" t="s">
        <v>58</v>
      </c>
      <c r="B36" s="120"/>
      <c r="C36" s="9">
        <v>41338</v>
      </c>
      <c r="N36" s="4"/>
    </row>
    <row r="37" spans="1:14" x14ac:dyDescent="0.2">
      <c r="A37" s="127" t="s">
        <v>84</v>
      </c>
      <c r="B37" s="128"/>
      <c r="C37" s="128"/>
      <c r="D37" s="145" t="s">
        <v>61</v>
      </c>
      <c r="E37" s="128"/>
      <c r="F37" s="128"/>
      <c r="G37" s="128"/>
      <c r="H37" s="128"/>
      <c r="I37" s="128"/>
      <c r="J37" s="128"/>
      <c r="K37" s="128"/>
      <c r="L37" s="128"/>
      <c r="M37" s="128"/>
      <c r="N37" s="129"/>
    </row>
    <row r="38" spans="1:14" x14ac:dyDescent="0.2">
      <c r="A38" s="136" t="s">
        <v>85</v>
      </c>
      <c r="B38" s="137"/>
      <c r="C38" s="138"/>
      <c r="D38" s="160"/>
      <c r="E38" s="106"/>
      <c r="F38" s="106"/>
      <c r="G38" s="106"/>
      <c r="H38" s="106"/>
      <c r="I38" s="106"/>
      <c r="J38" s="106"/>
      <c r="K38" s="106"/>
      <c r="L38" s="106"/>
      <c r="M38" s="106"/>
      <c r="N38" s="109"/>
    </row>
    <row r="39" spans="1:14" x14ac:dyDescent="0.2">
      <c r="A39" s="139" t="s">
        <v>86</v>
      </c>
      <c r="B39" s="106"/>
      <c r="C39" s="23" t="s">
        <v>87</v>
      </c>
      <c r="D39" s="160"/>
      <c r="E39" s="106"/>
      <c r="F39" s="106"/>
      <c r="G39" s="106"/>
      <c r="H39" s="106"/>
      <c r="I39" s="106"/>
      <c r="J39" s="106"/>
      <c r="K39" s="106"/>
      <c r="L39" s="106"/>
      <c r="M39" s="106"/>
      <c r="N39" s="109"/>
    </row>
    <row r="40" spans="1:14" x14ac:dyDescent="0.2">
      <c r="A40" s="139" t="s">
        <v>88</v>
      </c>
      <c r="B40" s="106"/>
      <c r="C40" s="23" t="s">
        <v>89</v>
      </c>
      <c r="D40" s="160"/>
      <c r="E40" s="106"/>
      <c r="F40" s="106"/>
      <c r="G40" s="106"/>
      <c r="H40" s="106"/>
      <c r="I40" s="106"/>
      <c r="J40" s="106"/>
      <c r="K40" s="106"/>
      <c r="L40" s="106"/>
      <c r="M40" s="106"/>
      <c r="N40" s="109"/>
    </row>
    <row r="41" spans="1:14" x14ac:dyDescent="0.2">
      <c r="A41" s="139" t="s">
        <v>90</v>
      </c>
      <c r="B41" s="106"/>
      <c r="C41" s="23" t="s">
        <v>87</v>
      </c>
      <c r="D41" s="160"/>
      <c r="E41" s="106"/>
      <c r="F41" s="106"/>
      <c r="G41" s="106"/>
      <c r="H41" s="106"/>
      <c r="I41" s="106"/>
      <c r="J41" s="106"/>
      <c r="K41" s="106"/>
      <c r="L41" s="106"/>
      <c r="M41" s="106"/>
      <c r="N41" s="109"/>
    </row>
    <row r="42" spans="1:14" x14ac:dyDescent="0.2">
      <c r="A42" s="139" t="s">
        <v>91</v>
      </c>
      <c r="B42" s="106"/>
      <c r="C42" s="23" t="s">
        <v>87</v>
      </c>
      <c r="D42" s="160"/>
      <c r="E42" s="106"/>
      <c r="F42" s="106"/>
      <c r="G42" s="106"/>
      <c r="H42" s="106"/>
      <c r="I42" s="106"/>
      <c r="J42" s="106"/>
      <c r="K42" s="106"/>
      <c r="L42" s="106"/>
      <c r="M42" s="106"/>
      <c r="N42" s="109"/>
    </row>
    <row r="43" spans="1:14" x14ac:dyDescent="0.2">
      <c r="A43" s="141" t="s">
        <v>92</v>
      </c>
      <c r="B43" s="142"/>
      <c r="C43" s="143"/>
      <c r="D43" s="160"/>
      <c r="E43" s="106"/>
      <c r="F43" s="106"/>
      <c r="G43" s="106"/>
      <c r="H43" s="106"/>
      <c r="I43" s="106"/>
      <c r="J43" s="106"/>
      <c r="K43" s="106"/>
      <c r="L43" s="106"/>
      <c r="M43" s="106"/>
      <c r="N43" s="109"/>
    </row>
    <row r="44" spans="1:14" x14ac:dyDescent="0.2">
      <c r="A44" s="139" t="s">
        <v>86</v>
      </c>
      <c r="B44" s="106"/>
      <c r="C44" s="23" t="s">
        <v>87</v>
      </c>
      <c r="D44" s="160"/>
      <c r="E44" s="106"/>
      <c r="F44" s="106"/>
      <c r="G44" s="106"/>
      <c r="H44" s="106"/>
      <c r="I44" s="106"/>
      <c r="J44" s="106"/>
      <c r="K44" s="106"/>
      <c r="L44" s="106"/>
      <c r="M44" s="106"/>
      <c r="N44" s="109"/>
    </row>
    <row r="45" spans="1:14" x14ac:dyDescent="0.2">
      <c r="A45" s="139" t="s">
        <v>93</v>
      </c>
      <c r="B45" s="106"/>
      <c r="C45" s="23" t="s">
        <v>89</v>
      </c>
      <c r="D45" s="160"/>
      <c r="E45" s="106"/>
      <c r="F45" s="106"/>
      <c r="G45" s="106"/>
      <c r="H45" s="106"/>
      <c r="I45" s="106"/>
      <c r="J45" s="106"/>
      <c r="K45" s="106"/>
      <c r="L45" s="106"/>
      <c r="M45" s="106"/>
      <c r="N45" s="109"/>
    </row>
    <row r="46" spans="1:14" x14ac:dyDescent="0.2">
      <c r="A46" s="139" t="s">
        <v>94</v>
      </c>
      <c r="B46" s="106"/>
      <c r="C46" s="23" t="s">
        <v>87</v>
      </c>
      <c r="D46" s="160"/>
      <c r="E46" s="106"/>
      <c r="F46" s="106"/>
      <c r="G46" s="106"/>
      <c r="H46" s="106"/>
      <c r="I46" s="106"/>
      <c r="J46" s="106"/>
      <c r="K46" s="106"/>
      <c r="L46" s="106"/>
      <c r="M46" s="106"/>
      <c r="N46" s="109"/>
    </row>
    <row r="47" spans="1:14" x14ac:dyDescent="0.2">
      <c r="A47" s="139" t="s">
        <v>95</v>
      </c>
      <c r="B47" s="106"/>
      <c r="C47" s="23" t="s">
        <v>89</v>
      </c>
      <c r="D47" s="160"/>
      <c r="E47" s="106"/>
      <c r="F47" s="106"/>
      <c r="G47" s="106"/>
      <c r="H47" s="106"/>
      <c r="I47" s="106"/>
      <c r="J47" s="106"/>
      <c r="K47" s="106"/>
      <c r="L47" s="106"/>
      <c r="M47" s="106"/>
      <c r="N47" s="109"/>
    </row>
    <row r="48" spans="1:14" x14ac:dyDescent="0.2">
      <c r="A48" s="139" t="s">
        <v>96</v>
      </c>
      <c r="B48" s="106"/>
      <c r="C48" s="23" t="s">
        <v>87</v>
      </c>
      <c r="D48" s="160"/>
      <c r="E48" s="106"/>
      <c r="F48" s="106"/>
      <c r="G48" s="106"/>
      <c r="H48" s="106"/>
      <c r="I48" s="106"/>
      <c r="J48" s="106"/>
      <c r="K48" s="106"/>
      <c r="L48" s="106"/>
      <c r="M48" s="106"/>
      <c r="N48" s="109"/>
    </row>
    <row r="49" spans="1:14" x14ac:dyDescent="0.2">
      <c r="A49" s="159" t="s">
        <v>97</v>
      </c>
      <c r="B49" s="120"/>
      <c r="C49" s="24" t="s">
        <v>87</v>
      </c>
      <c r="D49" s="161"/>
      <c r="E49" s="120"/>
      <c r="F49" s="120"/>
      <c r="G49" s="120"/>
      <c r="H49" s="120"/>
      <c r="I49" s="120"/>
      <c r="J49" s="120"/>
      <c r="K49" s="120"/>
      <c r="L49" s="120"/>
      <c r="M49" s="120"/>
      <c r="N49" s="116"/>
    </row>
    <row r="50" spans="1:14" x14ac:dyDescent="0.2">
      <c r="A50" s="144" t="s">
        <v>104</v>
      </c>
      <c r="B50" s="106"/>
      <c r="C50" s="106"/>
      <c r="D50" s="106"/>
      <c r="E50" s="106"/>
      <c r="F50" s="106"/>
      <c r="G50" s="106"/>
      <c r="H50" s="106"/>
      <c r="I50" s="106"/>
      <c r="J50" s="106"/>
      <c r="K50" s="106"/>
      <c r="L50" s="106"/>
      <c r="M50" s="106"/>
      <c r="N50" s="106"/>
    </row>
    <row r="51" spans="1:14" ht="12.75" customHeight="1" x14ac:dyDescent="0.2">
      <c r="A51" s="106"/>
      <c r="B51" s="106"/>
      <c r="C51" s="106"/>
      <c r="D51" s="106"/>
      <c r="E51" s="106"/>
      <c r="F51" s="106"/>
      <c r="G51" s="106"/>
      <c r="H51" s="106"/>
      <c r="I51" s="106"/>
      <c r="J51" s="106"/>
      <c r="K51" s="106"/>
      <c r="L51" s="106"/>
      <c r="M51" s="106"/>
      <c r="N51" s="106"/>
    </row>
    <row r="52" spans="1:14" x14ac:dyDescent="0.2">
      <c r="A52" s="114" t="s">
        <v>105</v>
      </c>
      <c r="B52" s="106"/>
      <c r="C52" s="106"/>
      <c r="D52" s="106"/>
      <c r="E52" s="106"/>
      <c r="F52" s="106"/>
      <c r="G52" s="162" t="s">
        <v>106</v>
      </c>
      <c r="H52" s="106"/>
      <c r="I52" s="106"/>
      <c r="J52" s="163" t="s">
        <v>107</v>
      </c>
      <c r="K52" s="106"/>
      <c r="L52" s="106"/>
      <c r="M52" s="106"/>
      <c r="N52" s="106"/>
    </row>
  </sheetData>
  <mergeCells count="107">
    <mergeCell ref="A45:B45"/>
    <mergeCell ref="A46:B46"/>
    <mergeCell ref="A47:B47"/>
    <mergeCell ref="A48:B48"/>
    <mergeCell ref="A49:B49"/>
    <mergeCell ref="D38:N49"/>
    <mergeCell ref="A50:N51"/>
    <mergeCell ref="A52:F52"/>
    <mergeCell ref="G52:I52"/>
    <mergeCell ref="J52:N52"/>
    <mergeCell ref="A37:C37"/>
    <mergeCell ref="D37:N37"/>
    <mergeCell ref="A38:C38"/>
    <mergeCell ref="A39:B39"/>
    <mergeCell ref="A40:B40"/>
    <mergeCell ref="A41:B41"/>
    <mergeCell ref="A42:B42"/>
    <mergeCell ref="A43:C43"/>
    <mergeCell ref="A44:B44"/>
    <mergeCell ref="D26:F26"/>
    <mergeCell ref="H26:K26"/>
    <mergeCell ref="L26:N26"/>
    <mergeCell ref="D27:N27"/>
    <mergeCell ref="D28:E29"/>
    <mergeCell ref="F28:J28"/>
    <mergeCell ref="K28:N28"/>
    <mergeCell ref="D30:E30"/>
    <mergeCell ref="D31:E31"/>
    <mergeCell ref="D19:N21"/>
    <mergeCell ref="D22:G22"/>
    <mergeCell ref="H22:N22"/>
    <mergeCell ref="D23:F23"/>
    <mergeCell ref="H23:K23"/>
    <mergeCell ref="L23:N23"/>
    <mergeCell ref="D24:F24"/>
    <mergeCell ref="H24:K24"/>
    <mergeCell ref="D25:F25"/>
    <mergeCell ref="H25:K25"/>
    <mergeCell ref="L25:N25"/>
    <mergeCell ref="A28:C28"/>
    <mergeCell ref="A29:B29"/>
    <mergeCell ref="A30:B30"/>
    <mergeCell ref="A31:B31"/>
    <mergeCell ref="A32:B32"/>
    <mergeCell ref="A33:B33"/>
    <mergeCell ref="A34:B34"/>
    <mergeCell ref="A35:B35"/>
    <mergeCell ref="A36:B36"/>
    <mergeCell ref="A19:C19"/>
    <mergeCell ref="A20:B20"/>
    <mergeCell ref="A21:B21"/>
    <mergeCell ref="A22:B22"/>
    <mergeCell ref="A23:B23"/>
    <mergeCell ref="A24:B24"/>
    <mergeCell ref="A25:B25"/>
    <mergeCell ref="A26:B26"/>
    <mergeCell ref="A27:B27"/>
    <mergeCell ref="A16:B16"/>
    <mergeCell ref="C16:E16"/>
    <mergeCell ref="F16:H16"/>
    <mergeCell ref="I16:N16"/>
    <mergeCell ref="A17:B17"/>
    <mergeCell ref="C17:E17"/>
    <mergeCell ref="F17:H17"/>
    <mergeCell ref="I17:N17"/>
    <mergeCell ref="A18:C18"/>
    <mergeCell ref="D18:N18"/>
    <mergeCell ref="A13:B13"/>
    <mergeCell ref="C13:E13"/>
    <mergeCell ref="F13:H13"/>
    <mergeCell ref="I13:N13"/>
    <mergeCell ref="A14:B14"/>
    <mergeCell ref="C14:E14"/>
    <mergeCell ref="F14:H14"/>
    <mergeCell ref="I14:N14"/>
    <mergeCell ref="A15:B15"/>
    <mergeCell ref="C15:E15"/>
    <mergeCell ref="F15:H15"/>
    <mergeCell ref="I15:N15"/>
    <mergeCell ref="I8:J8"/>
    <mergeCell ref="K8:L8"/>
    <mergeCell ref="M8:N8"/>
    <mergeCell ref="A9:N9"/>
    <mergeCell ref="A10:N10"/>
    <mergeCell ref="A11:B12"/>
    <mergeCell ref="C11:E12"/>
    <mergeCell ref="F11:H11"/>
    <mergeCell ref="F12:H12"/>
    <mergeCell ref="I12:N12"/>
    <mergeCell ref="A6:B6"/>
    <mergeCell ref="C6:E6"/>
    <mergeCell ref="F6:H6"/>
    <mergeCell ref="A7:B7"/>
    <mergeCell ref="C7:E7"/>
    <mergeCell ref="F7:H7"/>
    <mergeCell ref="A8:B8"/>
    <mergeCell ref="C8:E8"/>
    <mergeCell ref="F8:H8"/>
    <mergeCell ref="A1:B3"/>
    <mergeCell ref="C1:N3"/>
    <mergeCell ref="A4:B4"/>
    <mergeCell ref="C4:E4"/>
    <mergeCell ref="F4:H4"/>
    <mergeCell ref="I4:N4"/>
    <mergeCell ref="A5:B5"/>
    <mergeCell ref="C5:E5"/>
    <mergeCell ref="F5:H5"/>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8"/>
  <sheetViews>
    <sheetView workbookViewId="0">
      <selection sqref="A1:O1"/>
    </sheetView>
  </sheetViews>
  <sheetFormatPr defaultRowHeight="12.75" customHeight="1" x14ac:dyDescent="0.2"/>
  <cols>
    <col min="1" max="3" width="12.42578125" bestFit="1" customWidth="1"/>
    <col min="4" max="8" width="6.28515625" bestFit="1" customWidth="1"/>
    <col min="9" max="9" width="7.5703125" bestFit="1" customWidth="1"/>
    <col min="10" max="11" width="11.28515625" bestFit="1" customWidth="1"/>
    <col min="12" max="14" width="7.5703125" bestFit="1" customWidth="1"/>
    <col min="15" max="15" width="22.5703125" bestFit="1" customWidth="1"/>
  </cols>
  <sheetData>
    <row r="1" spans="1:15" ht="18.75" customHeight="1" x14ac:dyDescent="0.2">
      <c r="A1" s="164" t="s">
        <v>1049</v>
      </c>
      <c r="B1" s="125"/>
      <c r="C1" s="125"/>
      <c r="D1" s="125"/>
      <c r="E1" s="125"/>
      <c r="F1" s="125"/>
      <c r="G1" s="125"/>
      <c r="H1" s="125"/>
      <c r="I1" s="125"/>
      <c r="J1" s="125"/>
      <c r="K1" s="125"/>
      <c r="L1" s="125"/>
      <c r="M1" s="125"/>
      <c r="N1" s="125"/>
      <c r="O1" s="125"/>
    </row>
    <row r="2" spans="1:15" x14ac:dyDescent="0.2">
      <c r="A2" s="165" t="s">
        <v>1050</v>
      </c>
      <c r="B2" s="128"/>
      <c r="C2" s="128"/>
      <c r="D2" s="128"/>
      <c r="E2" s="128"/>
      <c r="F2" s="128"/>
      <c r="G2" s="128"/>
      <c r="H2" s="128"/>
      <c r="I2" s="128"/>
      <c r="J2" s="128"/>
      <c r="K2" s="128"/>
      <c r="L2" s="128"/>
      <c r="M2" s="128"/>
      <c r="N2" s="128"/>
      <c r="O2" s="128"/>
    </row>
    <row r="3" spans="1:15" x14ac:dyDescent="0.2">
      <c r="A3" s="72"/>
      <c r="B3" s="72"/>
      <c r="C3" s="72"/>
      <c r="D3" s="72"/>
      <c r="E3" s="72"/>
      <c r="F3" s="72"/>
      <c r="G3" s="72"/>
      <c r="H3" s="72"/>
      <c r="I3" s="72"/>
      <c r="J3" s="72"/>
      <c r="K3" s="72"/>
      <c r="L3" s="72"/>
      <c r="M3" s="72"/>
      <c r="N3" s="72"/>
      <c r="O3" s="73" t="s">
        <v>1051</v>
      </c>
    </row>
    <row r="4" spans="1:15" x14ac:dyDescent="0.2">
      <c r="A4" s="258" t="s">
        <v>1052</v>
      </c>
      <c r="B4" s="106"/>
      <c r="C4" s="106"/>
      <c r="D4" s="259" t="s">
        <v>1053</v>
      </c>
      <c r="E4" s="106"/>
      <c r="F4" s="106"/>
      <c r="G4" s="260" t="s">
        <v>1054</v>
      </c>
      <c r="H4" s="106"/>
      <c r="I4" s="106"/>
      <c r="J4" s="260" t="s">
        <v>1055</v>
      </c>
      <c r="K4" s="106"/>
      <c r="L4" s="260" t="s">
        <v>1056</v>
      </c>
      <c r="M4" s="106"/>
      <c r="N4" s="260" t="s">
        <v>1057</v>
      </c>
      <c r="O4" s="106"/>
    </row>
    <row r="5" spans="1:15" x14ac:dyDescent="0.2">
      <c r="A5" s="252" t="s">
        <v>1058</v>
      </c>
      <c r="B5" s="106"/>
      <c r="C5" s="106"/>
      <c r="D5" s="263">
        <v>287</v>
      </c>
      <c r="E5" s="106"/>
      <c r="F5" s="106"/>
      <c r="G5" s="264" t="s">
        <v>1059</v>
      </c>
      <c r="H5" s="106"/>
      <c r="I5" s="106"/>
      <c r="J5" s="264" t="s">
        <v>1060</v>
      </c>
      <c r="K5" s="106"/>
      <c r="L5" s="264" t="s">
        <v>1061</v>
      </c>
      <c r="M5" s="106"/>
      <c r="N5" s="261" t="s">
        <v>1062</v>
      </c>
      <c r="O5" s="262"/>
    </row>
    <row r="6" spans="1:15" x14ac:dyDescent="0.2">
      <c r="A6" s="252" t="s">
        <v>1063</v>
      </c>
      <c r="B6" s="106"/>
      <c r="C6" s="106"/>
      <c r="D6" s="263">
        <v>105</v>
      </c>
      <c r="E6" s="106"/>
      <c r="F6" s="106"/>
      <c r="G6" s="264" t="s">
        <v>1064</v>
      </c>
      <c r="H6" s="106"/>
      <c r="I6" s="106"/>
      <c r="J6" s="264" t="s">
        <v>1065</v>
      </c>
      <c r="K6" s="106"/>
      <c r="L6" s="264" t="s">
        <v>1066</v>
      </c>
      <c r="M6" s="106"/>
      <c r="N6" s="265" t="s">
        <v>1067</v>
      </c>
      <c r="O6" s="266"/>
    </row>
    <row r="7" spans="1:15" x14ac:dyDescent="0.2">
      <c r="A7" s="252" t="s">
        <v>1068</v>
      </c>
      <c r="B7" s="106"/>
      <c r="C7" s="106"/>
      <c r="D7" s="263" t="s">
        <v>1069</v>
      </c>
      <c r="E7" s="106"/>
      <c r="F7" s="106"/>
      <c r="G7" s="264" t="s">
        <v>1046</v>
      </c>
      <c r="H7" s="106"/>
      <c r="I7" s="106"/>
      <c r="J7" s="264" t="s">
        <v>1046</v>
      </c>
      <c r="K7" s="106"/>
      <c r="L7" s="264" t="s">
        <v>1046</v>
      </c>
      <c r="M7" s="106"/>
      <c r="N7" s="252" t="s">
        <v>1070</v>
      </c>
      <c r="O7" s="106"/>
    </row>
    <row r="8" spans="1:15" x14ac:dyDescent="0.2">
      <c r="A8" s="267" t="s">
        <v>1071</v>
      </c>
      <c r="B8" s="268"/>
      <c r="C8" s="268"/>
      <c r="D8" s="269" t="s">
        <v>1072</v>
      </c>
      <c r="E8" s="268"/>
      <c r="F8" s="268"/>
      <c r="G8" s="270" t="s">
        <v>1046</v>
      </c>
      <c r="H8" s="268"/>
      <c r="I8" s="268"/>
      <c r="J8" s="270" t="s">
        <v>1046</v>
      </c>
      <c r="K8" s="268"/>
      <c r="L8" s="270" t="s">
        <v>1046</v>
      </c>
      <c r="M8" s="268"/>
      <c r="N8" s="267" t="s">
        <v>1070</v>
      </c>
      <c r="O8" s="268"/>
    </row>
    <row r="9" spans="1:15" ht="12.75" customHeight="1" x14ac:dyDescent="0.2">
      <c r="A9" s="106"/>
      <c r="B9" s="106"/>
      <c r="C9" s="106"/>
      <c r="D9" s="106"/>
      <c r="E9" s="106"/>
      <c r="F9" s="106"/>
      <c r="G9" s="106"/>
      <c r="H9" s="106"/>
      <c r="I9" s="106"/>
      <c r="J9" s="106"/>
      <c r="K9" s="106"/>
      <c r="L9" s="106"/>
      <c r="M9" s="106"/>
      <c r="N9" s="106"/>
      <c r="O9" s="106"/>
    </row>
    <row r="10" spans="1:15" ht="12.75" customHeight="1" x14ac:dyDescent="0.2">
      <c r="A10" s="106"/>
      <c r="B10" s="106"/>
      <c r="C10" s="106"/>
      <c r="D10" s="106"/>
      <c r="E10" s="106"/>
      <c r="F10" s="106"/>
      <c r="G10" s="106"/>
      <c r="H10" s="106"/>
      <c r="I10" s="106"/>
      <c r="J10" s="106"/>
      <c r="K10" s="106"/>
      <c r="L10" s="106"/>
      <c r="M10" s="106"/>
      <c r="N10" s="106"/>
      <c r="O10" s="106"/>
    </row>
    <row r="11" spans="1:15" ht="12.75" customHeight="1" x14ac:dyDescent="0.2">
      <c r="A11" s="106"/>
      <c r="B11" s="106"/>
      <c r="C11" s="106"/>
      <c r="D11" s="106"/>
      <c r="E11" s="106"/>
      <c r="F11" s="106"/>
      <c r="G11" s="106"/>
      <c r="H11" s="106"/>
      <c r="I11" s="106"/>
      <c r="J11" s="106"/>
      <c r="K11" s="106"/>
      <c r="L11" s="106"/>
      <c r="M11" s="106"/>
      <c r="N11" s="106"/>
      <c r="O11" s="106"/>
    </row>
    <row r="12" spans="1:15" ht="12.75" customHeight="1" x14ac:dyDescent="0.2">
      <c r="A12" s="106"/>
      <c r="B12" s="106"/>
      <c r="C12" s="106"/>
      <c r="D12" s="106"/>
      <c r="E12" s="106"/>
      <c r="F12" s="106"/>
      <c r="G12" s="106"/>
      <c r="H12" s="106"/>
      <c r="I12" s="106"/>
      <c r="J12" s="106"/>
      <c r="K12" s="106"/>
      <c r="L12" s="106"/>
      <c r="M12" s="106"/>
      <c r="N12" s="106"/>
      <c r="O12" s="106"/>
    </row>
    <row r="13" spans="1:15" ht="12.75" customHeight="1" x14ac:dyDescent="0.2">
      <c r="A13" s="106"/>
      <c r="B13" s="106"/>
      <c r="C13" s="106"/>
      <c r="D13" s="106"/>
      <c r="E13" s="106"/>
      <c r="F13" s="106"/>
      <c r="G13" s="106"/>
      <c r="H13" s="106"/>
      <c r="I13" s="106"/>
      <c r="J13" s="106"/>
      <c r="K13" s="106"/>
      <c r="L13" s="106"/>
      <c r="M13" s="106"/>
      <c r="N13" s="106"/>
      <c r="O13" s="106"/>
    </row>
    <row r="14" spans="1:15" ht="12.75" customHeight="1" x14ac:dyDescent="0.2">
      <c r="A14" s="106"/>
      <c r="B14" s="106"/>
      <c r="C14" s="106"/>
      <c r="D14" s="106"/>
      <c r="E14" s="106"/>
      <c r="F14" s="106"/>
      <c r="G14" s="106"/>
      <c r="H14" s="106"/>
      <c r="I14" s="106"/>
      <c r="J14" s="106"/>
      <c r="K14" s="106"/>
      <c r="L14" s="106"/>
      <c r="M14" s="106"/>
      <c r="N14" s="106"/>
      <c r="O14" s="106"/>
    </row>
    <row r="15" spans="1:15" ht="12.75" customHeight="1" x14ac:dyDescent="0.2">
      <c r="A15" s="106"/>
      <c r="B15" s="106"/>
      <c r="C15" s="106"/>
      <c r="D15" s="106"/>
      <c r="E15" s="106"/>
      <c r="F15" s="106"/>
      <c r="G15" s="106"/>
      <c r="H15" s="106"/>
      <c r="I15" s="106"/>
      <c r="J15" s="106"/>
      <c r="K15" s="106"/>
      <c r="L15" s="106"/>
      <c r="M15" s="106"/>
      <c r="N15" s="106"/>
      <c r="O15" s="106"/>
    </row>
    <row r="16" spans="1:15" ht="12.75" customHeight="1" x14ac:dyDescent="0.2">
      <c r="A16" s="106"/>
      <c r="B16" s="106"/>
      <c r="C16" s="106"/>
      <c r="D16" s="106"/>
      <c r="E16" s="106"/>
      <c r="F16" s="106"/>
      <c r="G16" s="106"/>
      <c r="H16" s="106"/>
      <c r="I16" s="106"/>
      <c r="J16" s="106"/>
      <c r="K16" s="106"/>
      <c r="L16" s="106"/>
      <c r="M16" s="106"/>
      <c r="N16" s="106"/>
      <c r="O16" s="106"/>
    </row>
    <row r="17" spans="1:15" ht="12.75" customHeight="1" x14ac:dyDescent="0.2">
      <c r="A17" s="106"/>
      <c r="B17" s="106"/>
      <c r="C17" s="106"/>
      <c r="D17" s="106"/>
      <c r="E17" s="106"/>
      <c r="F17" s="106"/>
      <c r="G17" s="106"/>
      <c r="H17" s="106"/>
      <c r="I17" s="106"/>
      <c r="J17" s="106"/>
      <c r="K17" s="106"/>
      <c r="L17" s="106"/>
      <c r="M17" s="106"/>
      <c r="N17" s="106"/>
      <c r="O17" s="106"/>
    </row>
    <row r="18" spans="1:15" ht="12.75" customHeight="1" x14ac:dyDescent="0.2">
      <c r="A18" s="106"/>
      <c r="B18" s="106"/>
      <c r="C18" s="106"/>
      <c r="D18" s="106"/>
      <c r="E18" s="106"/>
      <c r="F18" s="106"/>
      <c r="G18" s="106"/>
      <c r="H18" s="106"/>
      <c r="I18" s="106"/>
      <c r="J18" s="106"/>
      <c r="K18" s="106"/>
      <c r="L18" s="106"/>
      <c r="M18" s="106"/>
      <c r="N18" s="106"/>
      <c r="O18" s="106"/>
    </row>
    <row r="19" spans="1:15" ht="12.75" customHeight="1" x14ac:dyDescent="0.2">
      <c r="A19" s="106"/>
      <c r="B19" s="106"/>
      <c r="C19" s="106"/>
      <c r="D19" s="106"/>
      <c r="E19" s="106"/>
      <c r="F19" s="106"/>
      <c r="G19" s="106"/>
      <c r="H19" s="106"/>
      <c r="I19" s="106"/>
      <c r="J19" s="106"/>
      <c r="K19" s="106"/>
      <c r="L19" s="106"/>
      <c r="M19" s="106"/>
      <c r="N19" s="106"/>
      <c r="O19" s="106"/>
    </row>
    <row r="20" spans="1:15" ht="12.75" customHeight="1" x14ac:dyDescent="0.2">
      <c r="A20" s="106"/>
      <c r="B20" s="106"/>
      <c r="C20" s="106"/>
      <c r="D20" s="106"/>
      <c r="E20" s="106"/>
      <c r="F20" s="106"/>
      <c r="G20" s="106"/>
      <c r="H20" s="106"/>
      <c r="I20" s="106"/>
      <c r="J20" s="106"/>
      <c r="K20" s="106"/>
      <c r="L20" s="106"/>
      <c r="M20" s="106"/>
      <c r="N20" s="106"/>
      <c r="O20" s="106"/>
    </row>
    <row r="21" spans="1:15" ht="12.75" customHeight="1" x14ac:dyDescent="0.2">
      <c r="A21" s="106"/>
      <c r="B21" s="106"/>
      <c r="C21" s="106"/>
      <c r="D21" s="106"/>
      <c r="E21" s="106"/>
      <c r="F21" s="106"/>
      <c r="G21" s="106"/>
      <c r="H21" s="106"/>
      <c r="I21" s="106"/>
      <c r="J21" s="106"/>
      <c r="K21" s="106"/>
      <c r="L21" s="106"/>
      <c r="M21" s="106"/>
      <c r="N21" s="106"/>
      <c r="O21" s="106"/>
    </row>
    <row r="22" spans="1:15" ht="12.75" customHeight="1" x14ac:dyDescent="0.2">
      <c r="A22" s="106"/>
      <c r="B22" s="106"/>
      <c r="C22" s="106"/>
      <c r="D22" s="106"/>
      <c r="E22" s="106"/>
      <c r="F22" s="106"/>
      <c r="G22" s="106"/>
      <c r="H22" s="106"/>
      <c r="I22" s="106"/>
      <c r="J22" s="106"/>
      <c r="K22" s="106"/>
      <c r="L22" s="106"/>
      <c r="M22" s="106"/>
      <c r="N22" s="106"/>
      <c r="O22" s="106"/>
    </row>
    <row r="23" spans="1:15" ht="12.75" customHeight="1" x14ac:dyDescent="0.2">
      <c r="A23" s="106"/>
      <c r="B23" s="106"/>
      <c r="C23" s="106"/>
      <c r="D23" s="106"/>
      <c r="E23" s="106"/>
      <c r="F23" s="106"/>
      <c r="G23" s="106"/>
      <c r="H23" s="106"/>
      <c r="I23" s="106"/>
      <c r="J23" s="106"/>
      <c r="K23" s="106"/>
      <c r="L23" s="106"/>
      <c r="M23" s="106"/>
      <c r="N23" s="106"/>
      <c r="O23" s="106"/>
    </row>
    <row r="24" spans="1:15" ht="12.75" customHeight="1" x14ac:dyDescent="0.2">
      <c r="A24" s="106"/>
      <c r="B24" s="106"/>
      <c r="C24" s="106"/>
      <c r="D24" s="106"/>
      <c r="E24" s="106"/>
      <c r="F24" s="106"/>
      <c r="G24" s="106"/>
      <c r="H24" s="106"/>
      <c r="I24" s="106"/>
      <c r="J24" s="106"/>
      <c r="K24" s="106"/>
      <c r="L24" s="106"/>
      <c r="M24" s="106"/>
      <c r="N24" s="106"/>
      <c r="O24" s="106"/>
    </row>
    <row r="25" spans="1:15" ht="12.75" customHeight="1" x14ac:dyDescent="0.2">
      <c r="A25" s="106"/>
      <c r="B25" s="106"/>
      <c r="C25" s="106"/>
      <c r="D25" s="106"/>
      <c r="E25" s="106"/>
      <c r="F25" s="106"/>
      <c r="G25" s="106"/>
      <c r="H25" s="106"/>
      <c r="I25" s="106"/>
      <c r="J25" s="106"/>
      <c r="K25" s="106"/>
      <c r="L25" s="106"/>
      <c r="M25" s="106"/>
      <c r="N25" s="106"/>
      <c r="O25" s="106"/>
    </row>
    <row r="26" spans="1:15" ht="12.75" customHeight="1" x14ac:dyDescent="0.2">
      <c r="A26" s="106"/>
      <c r="B26" s="106"/>
      <c r="C26" s="106"/>
      <c r="D26" s="106"/>
      <c r="E26" s="106"/>
      <c r="F26" s="106"/>
      <c r="G26" s="106"/>
      <c r="H26" s="106"/>
      <c r="I26" s="106"/>
      <c r="J26" s="106"/>
      <c r="K26" s="106"/>
      <c r="L26" s="106"/>
      <c r="M26" s="106"/>
      <c r="N26" s="106"/>
      <c r="O26" s="106"/>
    </row>
    <row r="27" spans="1:15" ht="12.75" customHeight="1" x14ac:dyDescent="0.2">
      <c r="A27" s="106"/>
      <c r="B27" s="106"/>
      <c r="C27" s="106"/>
      <c r="D27" s="106"/>
      <c r="E27" s="106"/>
      <c r="F27" s="106"/>
      <c r="G27" s="106"/>
      <c r="H27" s="106"/>
      <c r="I27" s="106"/>
      <c r="J27" s="106"/>
      <c r="K27" s="106"/>
      <c r="L27" s="106"/>
      <c r="M27" s="106"/>
      <c r="N27" s="106"/>
      <c r="O27" s="106"/>
    </row>
    <row r="28" spans="1:15" ht="12.75" customHeight="1" x14ac:dyDescent="0.2">
      <c r="A28" s="106"/>
      <c r="B28" s="106"/>
      <c r="C28" s="106"/>
      <c r="D28" s="106"/>
      <c r="E28" s="106"/>
      <c r="F28" s="106"/>
      <c r="G28" s="106"/>
      <c r="H28" s="106"/>
      <c r="I28" s="106"/>
      <c r="J28" s="106"/>
      <c r="K28" s="106"/>
      <c r="L28" s="106"/>
      <c r="M28" s="106"/>
      <c r="N28" s="106"/>
      <c r="O28" s="106"/>
    </row>
    <row r="29" spans="1:15" ht="12.75" customHeight="1" x14ac:dyDescent="0.2">
      <c r="A29" s="106"/>
      <c r="B29" s="106"/>
      <c r="C29" s="106"/>
      <c r="D29" s="106"/>
      <c r="E29" s="106"/>
      <c r="F29" s="106"/>
      <c r="G29" s="106"/>
      <c r="H29" s="106"/>
      <c r="I29" s="106"/>
      <c r="J29" s="106"/>
      <c r="K29" s="106"/>
      <c r="L29" s="106"/>
      <c r="M29" s="106"/>
      <c r="N29" s="106"/>
      <c r="O29" s="106"/>
    </row>
    <row r="30" spans="1:15" ht="12.75" customHeight="1" x14ac:dyDescent="0.2">
      <c r="A30" s="106"/>
      <c r="B30" s="106"/>
      <c r="C30" s="106"/>
      <c r="D30" s="106"/>
      <c r="E30" s="106"/>
      <c r="F30" s="106"/>
      <c r="G30" s="106"/>
      <c r="H30" s="106"/>
      <c r="I30" s="106"/>
      <c r="J30" s="106"/>
      <c r="K30" s="106"/>
      <c r="L30" s="106"/>
      <c r="M30" s="106"/>
      <c r="N30" s="106"/>
      <c r="O30" s="106"/>
    </row>
    <row r="31" spans="1:15" ht="12.75" customHeight="1" x14ac:dyDescent="0.2">
      <c r="A31" s="106"/>
      <c r="B31" s="106"/>
      <c r="C31" s="106"/>
      <c r="D31" s="106"/>
      <c r="E31" s="106"/>
      <c r="F31" s="106"/>
      <c r="G31" s="106"/>
      <c r="H31" s="106"/>
      <c r="I31" s="106"/>
      <c r="J31" s="106"/>
      <c r="K31" s="106"/>
      <c r="L31" s="106"/>
      <c r="M31" s="106"/>
      <c r="N31" s="106"/>
      <c r="O31" s="106"/>
    </row>
    <row r="32" spans="1:15" ht="12.75" customHeight="1" x14ac:dyDescent="0.2">
      <c r="A32" s="106"/>
      <c r="B32" s="106"/>
      <c r="C32" s="106"/>
      <c r="D32" s="106"/>
      <c r="E32" s="106"/>
      <c r="F32" s="106"/>
      <c r="G32" s="106"/>
      <c r="H32" s="106"/>
      <c r="I32" s="106"/>
      <c r="J32" s="106"/>
      <c r="K32" s="106"/>
      <c r="L32" s="106"/>
      <c r="M32" s="106"/>
      <c r="N32" s="106"/>
      <c r="O32" s="106"/>
    </row>
    <row r="33" spans="1:15" ht="12.75" customHeight="1" x14ac:dyDescent="0.2">
      <c r="A33" s="106"/>
      <c r="B33" s="106"/>
      <c r="C33" s="106"/>
      <c r="D33" s="106"/>
      <c r="E33" s="106"/>
      <c r="F33" s="106"/>
      <c r="G33" s="106"/>
      <c r="H33" s="106"/>
      <c r="I33" s="106"/>
      <c r="J33" s="106"/>
      <c r="K33" s="106"/>
      <c r="L33" s="106"/>
      <c r="M33" s="106"/>
      <c r="N33" s="106"/>
      <c r="O33" s="106"/>
    </row>
    <row r="34" spans="1:15" ht="12.75" customHeight="1" x14ac:dyDescent="0.2">
      <c r="A34" s="106"/>
      <c r="B34" s="106"/>
      <c r="C34" s="106"/>
      <c r="D34" s="106"/>
      <c r="E34" s="106"/>
      <c r="F34" s="106"/>
      <c r="G34" s="106"/>
      <c r="H34" s="106"/>
      <c r="I34" s="106"/>
      <c r="J34" s="106"/>
      <c r="K34" s="106"/>
      <c r="L34" s="106"/>
      <c r="M34" s="106"/>
      <c r="N34" s="106"/>
      <c r="O34" s="106"/>
    </row>
    <row r="35" spans="1:15" ht="12.75" customHeight="1" x14ac:dyDescent="0.2">
      <c r="A35" s="106"/>
      <c r="B35" s="106"/>
      <c r="C35" s="106"/>
      <c r="D35" s="106"/>
      <c r="E35" s="106"/>
      <c r="F35" s="106"/>
      <c r="G35" s="106"/>
      <c r="H35" s="106"/>
      <c r="I35" s="106"/>
      <c r="J35" s="106"/>
      <c r="K35" s="106"/>
      <c r="L35" s="106"/>
      <c r="M35" s="106"/>
      <c r="N35" s="106"/>
      <c r="O35" s="106"/>
    </row>
    <row r="36" spans="1:15" ht="12.75" customHeight="1" x14ac:dyDescent="0.2">
      <c r="A36" s="106"/>
      <c r="B36" s="106"/>
      <c r="C36" s="106"/>
      <c r="D36" s="106"/>
      <c r="E36" s="106"/>
      <c r="F36" s="106"/>
      <c r="G36" s="106"/>
      <c r="H36" s="106"/>
      <c r="I36" s="106"/>
      <c r="J36" s="106"/>
      <c r="K36" s="106"/>
      <c r="L36" s="106"/>
      <c r="M36" s="106"/>
      <c r="N36" s="106"/>
      <c r="O36" s="106"/>
    </row>
    <row r="37" spans="1:15" ht="12.75" customHeight="1" x14ac:dyDescent="0.2">
      <c r="A37" s="106"/>
      <c r="B37" s="106"/>
      <c r="C37" s="106"/>
      <c r="D37" s="106"/>
      <c r="E37" s="106"/>
      <c r="F37" s="106"/>
      <c r="G37" s="106"/>
      <c r="H37" s="106"/>
      <c r="I37" s="106"/>
      <c r="J37" s="106"/>
      <c r="K37" s="106"/>
      <c r="L37" s="106"/>
      <c r="M37" s="106"/>
      <c r="N37" s="106"/>
      <c r="O37" s="106"/>
    </row>
    <row r="38" spans="1:15" ht="12.75" customHeight="1" x14ac:dyDescent="0.2">
      <c r="A38" s="106"/>
      <c r="B38" s="106"/>
      <c r="C38" s="106"/>
      <c r="D38" s="106"/>
      <c r="E38" s="106"/>
      <c r="F38" s="106"/>
      <c r="G38" s="106"/>
      <c r="H38" s="106"/>
      <c r="I38" s="106"/>
      <c r="J38" s="106"/>
      <c r="K38" s="106"/>
      <c r="L38" s="106"/>
      <c r="M38" s="106"/>
      <c r="N38" s="106"/>
      <c r="O38" s="106"/>
    </row>
  </sheetData>
  <mergeCells count="36">
    <mergeCell ref="A9:H26"/>
    <mergeCell ref="I9:O26"/>
    <mergeCell ref="A27:H38"/>
    <mergeCell ref="I27:O38"/>
    <mergeCell ref="N7:O7"/>
    <mergeCell ref="A8:C8"/>
    <mergeCell ref="D8:F8"/>
    <mergeCell ref="G8:I8"/>
    <mergeCell ref="J8:K8"/>
    <mergeCell ref="L8:M8"/>
    <mergeCell ref="N8:O8"/>
    <mergeCell ref="A7:C7"/>
    <mergeCell ref="D7:F7"/>
    <mergeCell ref="G7:I7"/>
    <mergeCell ref="J7:K7"/>
    <mergeCell ref="L7:M7"/>
    <mergeCell ref="N5:O5"/>
    <mergeCell ref="A6:C6"/>
    <mergeCell ref="D6:F6"/>
    <mergeCell ref="G6:I6"/>
    <mergeCell ref="J6:K6"/>
    <mergeCell ref="L6:M6"/>
    <mergeCell ref="N6:O6"/>
    <mergeCell ref="A5:C5"/>
    <mergeCell ref="D5:F5"/>
    <mergeCell ref="G5:I5"/>
    <mergeCell ref="J5:K5"/>
    <mergeCell ref="L5:M5"/>
    <mergeCell ref="A1:O1"/>
    <mergeCell ref="A2:O2"/>
    <mergeCell ref="A4:C4"/>
    <mergeCell ref="D4:F4"/>
    <mergeCell ref="G4:I4"/>
    <mergeCell ref="J4:K4"/>
    <mergeCell ref="L4:M4"/>
    <mergeCell ref="N4:O4"/>
  </mergeCell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
  <sheetViews>
    <sheetView workbookViewId="0"/>
  </sheetViews>
  <sheetFormatPr defaultRowHeight="12.75" customHeight="1" x14ac:dyDescent="0.2"/>
  <sheetData>
    <row r="1" spans="1:5" ht="12.75" customHeight="1" x14ac:dyDescent="0.2">
      <c r="B1" t="s">
        <v>1073</v>
      </c>
      <c r="C1" t="s">
        <v>1074</v>
      </c>
      <c r="D1" t="s">
        <v>1075</v>
      </c>
      <c r="E1" t="s">
        <v>1076</v>
      </c>
    </row>
    <row r="2" spans="1:5" ht="12.75" customHeight="1" x14ac:dyDescent="0.2">
      <c r="A2" t="s">
        <v>29</v>
      </c>
      <c r="B2">
        <v>247</v>
      </c>
      <c r="C2">
        <v>216</v>
      </c>
      <c r="D2">
        <v>1249</v>
      </c>
    </row>
    <row r="3" spans="1:5" ht="12.75" customHeight="1" x14ac:dyDescent="0.2">
      <c r="A3" t="s">
        <v>2</v>
      </c>
      <c r="B3">
        <v>0</v>
      </c>
      <c r="C3">
        <v>0</v>
      </c>
      <c r="D3">
        <v>0</v>
      </c>
      <c r="E3">
        <v>287</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workbookViewId="0"/>
  </sheetViews>
  <sheetFormatPr defaultRowHeight="12.75" customHeight="1" x14ac:dyDescent="0.2"/>
  <sheetData>
    <row r="1" spans="1:5" ht="12.75" customHeight="1" x14ac:dyDescent="0.2">
      <c r="B1" t="s">
        <v>1073</v>
      </c>
      <c r="C1" t="s">
        <v>1074</v>
      </c>
      <c r="D1" t="s">
        <v>1075</v>
      </c>
      <c r="E1" t="s">
        <v>1076</v>
      </c>
    </row>
    <row r="2" spans="1:5" ht="12.75" customHeight="1" x14ac:dyDescent="0.2">
      <c r="A2" t="s">
        <v>29</v>
      </c>
      <c r="B2">
        <v>139</v>
      </c>
      <c r="C2">
        <v>47.25</v>
      </c>
      <c r="D2">
        <v>883.75</v>
      </c>
    </row>
    <row r="3" spans="1:5" ht="12.75" customHeight="1" x14ac:dyDescent="0.2">
      <c r="A3" t="s">
        <v>2</v>
      </c>
      <c r="B3">
        <v>0</v>
      </c>
      <c r="C3">
        <v>0</v>
      </c>
      <c r="D3">
        <v>0</v>
      </c>
      <c r="E3">
        <v>105</v>
      </c>
    </row>
  </sheetData>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
  <sheetViews>
    <sheetView workbookViewId="0"/>
  </sheetViews>
  <sheetFormatPr defaultRowHeight="12.75" customHeight="1" x14ac:dyDescent="0.2"/>
  <sheetData>
    <row r="1" spans="1:2" ht="12.75" customHeight="1" x14ac:dyDescent="0.2">
      <c r="B1" t="s">
        <v>1077</v>
      </c>
    </row>
    <row r="2" spans="1:2" ht="12.75" customHeight="1" x14ac:dyDescent="0.2">
      <c r="A2" t="s">
        <v>2</v>
      </c>
      <c r="B2">
        <v>100</v>
      </c>
    </row>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2"/>
  <sheetViews>
    <sheetView workbookViewId="0"/>
  </sheetViews>
  <sheetFormatPr defaultRowHeight="12.75" customHeight="1" x14ac:dyDescent="0.2"/>
  <sheetData>
    <row r="1" spans="1:2" ht="12.75" customHeight="1" x14ac:dyDescent="0.2">
      <c r="B1" t="s">
        <v>1077</v>
      </c>
    </row>
    <row r="2" spans="1:2" ht="12.75" customHeight="1" x14ac:dyDescent="0.2">
      <c r="A2" t="s">
        <v>2</v>
      </c>
    </row>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42"/>
  <sheetViews>
    <sheetView workbookViewId="0">
      <selection sqref="A1:S1"/>
    </sheetView>
  </sheetViews>
  <sheetFormatPr defaultRowHeight="12.75" customHeight="1" x14ac:dyDescent="0.2"/>
  <cols>
    <col min="1" max="6" width="10" bestFit="1" customWidth="1"/>
    <col min="7" max="16" width="6.28515625" bestFit="1" customWidth="1"/>
    <col min="17" max="19" width="10" bestFit="1" customWidth="1"/>
  </cols>
  <sheetData>
    <row r="1" spans="1:19" ht="18.75" customHeight="1" x14ac:dyDescent="0.2">
      <c r="A1" s="164" t="s">
        <v>1049</v>
      </c>
      <c r="B1" s="125"/>
      <c r="C1" s="125"/>
      <c r="D1" s="125"/>
      <c r="E1" s="125"/>
      <c r="F1" s="125"/>
      <c r="G1" s="125"/>
      <c r="H1" s="125"/>
      <c r="I1" s="125"/>
      <c r="J1" s="125"/>
      <c r="K1" s="125"/>
      <c r="L1" s="125"/>
      <c r="M1" s="125"/>
      <c r="N1" s="125"/>
      <c r="O1" s="125"/>
      <c r="P1" s="125"/>
      <c r="Q1" s="125"/>
      <c r="R1" s="125"/>
      <c r="S1" s="125"/>
    </row>
    <row r="2" spans="1:19" x14ac:dyDescent="0.2">
      <c r="A2" s="165" t="s">
        <v>1078</v>
      </c>
      <c r="B2" s="128"/>
      <c r="C2" s="128"/>
      <c r="D2" s="128"/>
      <c r="E2" s="128"/>
      <c r="F2" s="128"/>
      <c r="G2" s="128"/>
      <c r="H2" s="128"/>
      <c r="I2" s="128"/>
      <c r="J2" s="128"/>
      <c r="K2" s="128"/>
      <c r="L2" s="128"/>
      <c r="M2" s="128"/>
      <c r="N2" s="128"/>
      <c r="O2" s="128"/>
      <c r="P2" s="128"/>
      <c r="Q2" s="128"/>
      <c r="R2" s="128"/>
      <c r="S2" s="128"/>
    </row>
    <row r="3" spans="1:19" x14ac:dyDescent="0.2">
      <c r="A3" s="271" t="s">
        <v>1052</v>
      </c>
      <c r="B3" s="272"/>
      <c r="C3" s="272"/>
      <c r="D3" s="272"/>
      <c r="E3" s="272"/>
      <c r="F3" s="272"/>
      <c r="G3" s="273" t="s">
        <v>1079</v>
      </c>
      <c r="H3" s="274"/>
      <c r="I3" s="275" t="s">
        <v>1080</v>
      </c>
      <c r="J3" s="276"/>
      <c r="K3" s="276"/>
      <c r="L3" s="276"/>
      <c r="M3" s="276"/>
      <c r="N3" s="276"/>
      <c r="O3" s="276"/>
      <c r="P3" s="277"/>
      <c r="Q3" s="275" t="s">
        <v>1057</v>
      </c>
      <c r="R3" s="276"/>
      <c r="S3" s="277"/>
    </row>
    <row r="4" spans="1:19" x14ac:dyDescent="0.2">
      <c r="A4" s="160"/>
      <c r="B4" s="106"/>
      <c r="C4" s="106"/>
      <c r="D4" s="106"/>
      <c r="E4" s="106"/>
      <c r="F4" s="106"/>
      <c r="G4" s="160"/>
      <c r="H4" s="106"/>
      <c r="I4" s="278" t="s">
        <v>1054</v>
      </c>
      <c r="J4" s="268"/>
      <c r="K4" s="279" t="s">
        <v>1055</v>
      </c>
      <c r="L4" s="268"/>
      <c r="M4" s="279" t="s">
        <v>1056</v>
      </c>
      <c r="N4" s="268"/>
      <c r="O4" s="279" t="s">
        <v>1081</v>
      </c>
      <c r="P4" s="268"/>
      <c r="Q4" s="280"/>
      <c r="R4" s="268"/>
      <c r="S4" s="281"/>
    </row>
    <row r="5" spans="1:19" x14ac:dyDescent="0.2">
      <c r="A5" s="282" t="s">
        <v>1082</v>
      </c>
      <c r="B5" s="276"/>
      <c r="C5" s="276"/>
      <c r="D5" s="276"/>
      <c r="E5" s="276"/>
      <c r="F5" s="277"/>
      <c r="G5" s="283">
        <v>2.6</v>
      </c>
      <c r="H5" s="277"/>
      <c r="I5" s="284" t="s">
        <v>1083</v>
      </c>
      <c r="J5" s="285"/>
      <c r="K5" s="284" t="s">
        <v>1084</v>
      </c>
      <c r="L5" s="285"/>
      <c r="M5" s="284" t="s">
        <v>1085</v>
      </c>
      <c r="N5" s="285"/>
      <c r="O5" s="284" t="s">
        <v>1046</v>
      </c>
      <c r="P5" s="285"/>
      <c r="Q5" s="286" t="s">
        <v>1067</v>
      </c>
      <c r="R5" s="287"/>
      <c r="S5" s="288"/>
    </row>
    <row r="6" spans="1:19" x14ac:dyDescent="0.2">
      <c r="A6" s="289" t="s">
        <v>1086</v>
      </c>
      <c r="B6" s="268"/>
      <c r="C6" s="268"/>
      <c r="D6" s="268"/>
      <c r="E6" s="268"/>
      <c r="F6" s="281"/>
      <c r="G6" s="290">
        <v>0.78</v>
      </c>
      <c r="H6" s="281"/>
      <c r="I6" s="284" t="s">
        <v>1087</v>
      </c>
      <c r="J6" s="285"/>
      <c r="K6" s="284" t="s">
        <v>1088</v>
      </c>
      <c r="L6" s="285"/>
      <c r="M6" s="284" t="s">
        <v>1089</v>
      </c>
      <c r="N6" s="285"/>
      <c r="O6" s="284" t="s">
        <v>1046</v>
      </c>
      <c r="P6" s="285"/>
      <c r="Q6" s="286" t="s">
        <v>1067</v>
      </c>
      <c r="R6" s="287"/>
      <c r="S6" s="288"/>
    </row>
    <row r="7" spans="1:19" x14ac:dyDescent="0.2">
      <c r="A7" s="289" t="s">
        <v>1090</v>
      </c>
      <c r="B7" s="268"/>
      <c r="C7" s="268"/>
      <c r="D7" s="268"/>
      <c r="E7" s="268"/>
      <c r="F7" s="281"/>
      <c r="G7" s="290">
        <v>1.01</v>
      </c>
      <c r="H7" s="281"/>
      <c r="I7" s="284" t="s">
        <v>1091</v>
      </c>
      <c r="J7" s="285"/>
      <c r="K7" s="284" t="s">
        <v>1092</v>
      </c>
      <c r="L7" s="285"/>
      <c r="M7" s="284" t="s">
        <v>1093</v>
      </c>
      <c r="N7" s="285"/>
      <c r="O7" s="284" t="s">
        <v>1094</v>
      </c>
      <c r="P7" s="285"/>
      <c r="Q7" s="286" t="s">
        <v>1067</v>
      </c>
      <c r="R7" s="287"/>
      <c r="S7" s="288"/>
    </row>
    <row r="8" spans="1:19" x14ac:dyDescent="0.2">
      <c r="A8" s="289" t="s">
        <v>1095</v>
      </c>
      <c r="B8" s="268"/>
      <c r="C8" s="268"/>
      <c r="D8" s="268"/>
      <c r="E8" s="268"/>
      <c r="F8" s="281"/>
      <c r="G8" s="290">
        <v>1.85</v>
      </c>
      <c r="H8" s="281"/>
      <c r="I8" s="284" t="s">
        <v>1091</v>
      </c>
      <c r="J8" s="285"/>
      <c r="K8" s="284" t="s">
        <v>1092</v>
      </c>
      <c r="L8" s="285"/>
      <c r="M8" s="284" t="s">
        <v>1093</v>
      </c>
      <c r="N8" s="285"/>
      <c r="O8" s="284" t="s">
        <v>1094</v>
      </c>
      <c r="P8" s="285"/>
      <c r="Q8" s="286" t="s">
        <v>1067</v>
      </c>
      <c r="R8" s="287"/>
      <c r="S8" s="288"/>
    </row>
    <row r="9" spans="1:19" x14ac:dyDescent="0.2">
      <c r="A9" s="289" t="s">
        <v>1096</v>
      </c>
      <c r="B9" s="268"/>
      <c r="C9" s="268"/>
      <c r="D9" s="268"/>
      <c r="E9" s="268"/>
      <c r="F9" s="281"/>
      <c r="G9" s="290">
        <v>0.62</v>
      </c>
      <c r="H9" s="281"/>
      <c r="I9" s="284" t="s">
        <v>1091</v>
      </c>
      <c r="J9" s="285"/>
      <c r="K9" s="284" t="s">
        <v>1092</v>
      </c>
      <c r="L9" s="285"/>
      <c r="M9" s="284" t="s">
        <v>1093</v>
      </c>
      <c r="N9" s="285"/>
      <c r="O9" s="284" t="s">
        <v>1094</v>
      </c>
      <c r="P9" s="285"/>
      <c r="Q9" s="291" t="s">
        <v>1062</v>
      </c>
      <c r="R9" s="292"/>
      <c r="S9" s="293"/>
    </row>
    <row r="10" spans="1:19" x14ac:dyDescent="0.2">
      <c r="A10" s="289" t="s">
        <v>1097</v>
      </c>
      <c r="B10" s="268"/>
      <c r="C10" s="268"/>
      <c r="D10" s="268"/>
      <c r="E10" s="268"/>
      <c r="F10" s="281"/>
      <c r="G10" s="290">
        <v>0.76</v>
      </c>
      <c r="H10" s="281"/>
      <c r="I10" s="284" t="s">
        <v>1091</v>
      </c>
      <c r="J10" s="285"/>
      <c r="K10" s="284" t="s">
        <v>1092</v>
      </c>
      <c r="L10" s="285"/>
      <c r="M10" s="284" t="s">
        <v>1093</v>
      </c>
      <c r="N10" s="285"/>
      <c r="O10" s="284" t="s">
        <v>1094</v>
      </c>
      <c r="P10" s="285"/>
      <c r="Q10" s="291" t="s">
        <v>1062</v>
      </c>
      <c r="R10" s="292"/>
      <c r="S10" s="293"/>
    </row>
    <row r="11" spans="1:19" x14ac:dyDescent="0.2">
      <c r="A11" s="289" t="s">
        <v>1098</v>
      </c>
      <c r="B11" s="268"/>
      <c r="C11" s="268"/>
      <c r="D11" s="268"/>
      <c r="E11" s="268"/>
      <c r="F11" s="281"/>
      <c r="G11" s="290">
        <v>34.94</v>
      </c>
      <c r="H11" s="281"/>
      <c r="I11" s="284" t="s">
        <v>1046</v>
      </c>
      <c r="J11" s="285"/>
      <c r="K11" s="284" t="s">
        <v>1046</v>
      </c>
      <c r="L11" s="285"/>
      <c r="M11" s="284" t="s">
        <v>1046</v>
      </c>
      <c r="N11" s="285"/>
      <c r="O11" s="284" t="s">
        <v>1046</v>
      </c>
      <c r="P11" s="285"/>
      <c r="Q11" s="284" t="s">
        <v>1070</v>
      </c>
      <c r="R11" s="294"/>
      <c r="S11" s="285"/>
    </row>
    <row r="12" spans="1:19" x14ac:dyDescent="0.2">
      <c r="A12" s="289" t="s">
        <v>1099</v>
      </c>
      <c r="B12" s="268"/>
      <c r="C12" s="268"/>
      <c r="D12" s="268"/>
      <c r="E12" s="268"/>
      <c r="F12" s="281"/>
      <c r="G12" s="295" t="s">
        <v>1100</v>
      </c>
      <c r="H12" s="281"/>
      <c r="I12" s="284" t="s">
        <v>1046</v>
      </c>
      <c r="J12" s="285"/>
      <c r="K12" s="284" t="s">
        <v>1046</v>
      </c>
      <c r="L12" s="285"/>
      <c r="M12" s="284" t="s">
        <v>1046</v>
      </c>
      <c r="N12" s="285"/>
      <c r="O12" s="284" t="s">
        <v>1046</v>
      </c>
      <c r="P12" s="285"/>
      <c r="Q12" s="284" t="s">
        <v>1070</v>
      </c>
      <c r="R12" s="294"/>
      <c r="S12" s="285"/>
    </row>
    <row r="13" spans="1:19" x14ac:dyDescent="0.2">
      <c r="A13" s="289" t="s">
        <v>1101</v>
      </c>
      <c r="B13" s="268"/>
      <c r="C13" s="268"/>
      <c r="D13" s="268"/>
      <c r="E13" s="268"/>
      <c r="F13" s="281"/>
      <c r="G13" s="295" t="s">
        <v>1102</v>
      </c>
      <c r="H13" s="281"/>
      <c r="I13" s="284" t="s">
        <v>1046</v>
      </c>
      <c r="J13" s="285"/>
      <c r="K13" s="284" t="s">
        <v>1046</v>
      </c>
      <c r="L13" s="285"/>
      <c r="M13" s="284" t="s">
        <v>1046</v>
      </c>
      <c r="N13" s="285"/>
      <c r="O13" s="284" t="s">
        <v>1046</v>
      </c>
      <c r="P13" s="285"/>
      <c r="Q13" s="284" t="s">
        <v>1070</v>
      </c>
      <c r="R13" s="294"/>
      <c r="S13" s="285"/>
    </row>
    <row r="14" spans="1:19" x14ac:dyDescent="0.2">
      <c r="A14" s="289" t="s">
        <v>1103</v>
      </c>
      <c r="B14" s="268"/>
      <c r="C14" s="268"/>
      <c r="D14" s="268"/>
      <c r="E14" s="268"/>
      <c r="F14" s="281"/>
      <c r="G14" s="296">
        <v>0</v>
      </c>
      <c r="H14" s="281"/>
      <c r="I14" s="284" t="s">
        <v>1046</v>
      </c>
      <c r="J14" s="285"/>
      <c r="K14" s="284" t="s">
        <v>1046</v>
      </c>
      <c r="L14" s="285"/>
      <c r="M14" s="284" t="s">
        <v>1046</v>
      </c>
      <c r="N14" s="285"/>
      <c r="O14" s="284" t="s">
        <v>1046</v>
      </c>
      <c r="P14" s="285"/>
      <c r="Q14" s="284" t="s">
        <v>1070</v>
      </c>
      <c r="R14" s="294"/>
      <c r="S14" s="285"/>
    </row>
    <row r="15" spans="1:19" ht="12.75" customHeight="1" x14ac:dyDescent="0.2">
      <c r="A15" s="106"/>
      <c r="B15" s="106"/>
      <c r="C15" s="106"/>
      <c r="D15" s="106"/>
      <c r="E15" s="106"/>
      <c r="F15" s="106"/>
      <c r="G15" s="106"/>
      <c r="H15" s="106"/>
      <c r="I15" s="106"/>
      <c r="J15" s="106"/>
      <c r="K15" s="106"/>
      <c r="L15" s="106"/>
      <c r="M15" s="106"/>
      <c r="N15" s="106"/>
      <c r="O15" s="106"/>
      <c r="P15" s="106"/>
      <c r="Q15" s="106"/>
      <c r="R15" s="106"/>
      <c r="S15" s="106"/>
    </row>
    <row r="16" spans="1:19" ht="12.75" customHeight="1" x14ac:dyDescent="0.2">
      <c r="A16" s="106"/>
      <c r="B16" s="106"/>
      <c r="C16" s="106"/>
      <c r="D16" s="106"/>
      <c r="E16" s="106"/>
      <c r="F16" s="106"/>
      <c r="G16" s="106"/>
      <c r="H16" s="106"/>
      <c r="I16" s="106"/>
      <c r="J16" s="106"/>
      <c r="K16" s="106"/>
      <c r="L16" s="106"/>
      <c r="M16" s="106"/>
      <c r="N16" s="106"/>
      <c r="O16" s="106"/>
      <c r="P16" s="106"/>
      <c r="Q16" s="106"/>
      <c r="R16" s="106"/>
      <c r="S16" s="106"/>
    </row>
    <row r="17" spans="1:19" ht="12.75" customHeight="1" x14ac:dyDescent="0.2">
      <c r="A17" s="106"/>
      <c r="B17" s="106"/>
      <c r="C17" s="106"/>
      <c r="D17" s="106"/>
      <c r="E17" s="106"/>
      <c r="F17" s="106"/>
      <c r="G17" s="106"/>
      <c r="H17" s="106"/>
      <c r="I17" s="106"/>
      <c r="J17" s="106"/>
      <c r="K17" s="106"/>
      <c r="L17" s="106"/>
      <c r="M17" s="106"/>
      <c r="N17" s="106"/>
      <c r="O17" s="106"/>
      <c r="P17" s="106"/>
      <c r="Q17" s="106"/>
      <c r="R17" s="106"/>
      <c r="S17" s="106"/>
    </row>
    <row r="18" spans="1:19" ht="12.75" customHeight="1" x14ac:dyDescent="0.2">
      <c r="A18" s="106"/>
      <c r="B18" s="106"/>
      <c r="C18" s="106"/>
      <c r="D18" s="106"/>
      <c r="E18" s="106"/>
      <c r="F18" s="106"/>
      <c r="G18" s="106"/>
      <c r="H18" s="106"/>
      <c r="I18" s="106"/>
      <c r="J18" s="106"/>
      <c r="K18" s="106"/>
      <c r="L18" s="106"/>
      <c r="M18" s="106"/>
      <c r="N18" s="106"/>
      <c r="O18" s="106"/>
      <c r="P18" s="106"/>
      <c r="Q18" s="106"/>
      <c r="R18" s="106"/>
      <c r="S18" s="106"/>
    </row>
    <row r="19" spans="1:19" ht="12.75" customHeight="1" x14ac:dyDescent="0.2">
      <c r="A19" s="106"/>
      <c r="B19" s="106"/>
      <c r="C19" s="106"/>
      <c r="D19" s="106"/>
      <c r="E19" s="106"/>
      <c r="F19" s="106"/>
      <c r="G19" s="106"/>
      <c r="H19" s="106"/>
      <c r="I19" s="106"/>
      <c r="J19" s="106"/>
      <c r="K19" s="106"/>
      <c r="L19" s="106"/>
      <c r="M19" s="106"/>
      <c r="N19" s="106"/>
      <c r="O19" s="106"/>
      <c r="P19" s="106"/>
      <c r="Q19" s="106"/>
      <c r="R19" s="106"/>
      <c r="S19" s="106"/>
    </row>
    <row r="20" spans="1:19" ht="12.75" customHeight="1" x14ac:dyDescent="0.2">
      <c r="A20" s="106"/>
      <c r="B20" s="106"/>
      <c r="C20" s="106"/>
      <c r="D20" s="106"/>
      <c r="E20" s="106"/>
      <c r="F20" s="106"/>
      <c r="G20" s="106"/>
      <c r="H20" s="106"/>
      <c r="I20" s="106"/>
      <c r="J20" s="106"/>
      <c r="K20" s="106"/>
      <c r="L20" s="106"/>
      <c r="M20" s="106"/>
      <c r="N20" s="106"/>
      <c r="O20" s="106"/>
      <c r="P20" s="106"/>
      <c r="Q20" s="106"/>
      <c r="R20" s="106"/>
      <c r="S20" s="106"/>
    </row>
    <row r="21" spans="1:19" ht="12.75" customHeight="1" x14ac:dyDescent="0.2">
      <c r="A21" s="106"/>
      <c r="B21" s="106"/>
      <c r="C21" s="106"/>
      <c r="D21" s="106"/>
      <c r="E21" s="106"/>
      <c r="F21" s="106"/>
      <c r="G21" s="106"/>
      <c r="H21" s="106"/>
      <c r="I21" s="106"/>
      <c r="J21" s="106"/>
      <c r="K21" s="106"/>
      <c r="L21" s="106"/>
      <c r="M21" s="106"/>
      <c r="N21" s="106"/>
      <c r="O21" s="106"/>
      <c r="P21" s="106"/>
      <c r="Q21" s="106"/>
      <c r="R21" s="106"/>
      <c r="S21" s="106"/>
    </row>
    <row r="22" spans="1:19" ht="12.75" customHeight="1" x14ac:dyDescent="0.2">
      <c r="A22" s="106"/>
      <c r="B22" s="106"/>
      <c r="C22" s="106"/>
      <c r="D22" s="106"/>
      <c r="E22" s="106"/>
      <c r="F22" s="106"/>
      <c r="G22" s="106"/>
      <c r="H22" s="106"/>
      <c r="I22" s="106"/>
      <c r="J22" s="106"/>
      <c r="K22" s="106"/>
      <c r="L22" s="106"/>
      <c r="M22" s="106"/>
      <c r="N22" s="106"/>
      <c r="O22" s="106"/>
      <c r="P22" s="106"/>
      <c r="Q22" s="106"/>
      <c r="R22" s="106"/>
      <c r="S22" s="106"/>
    </row>
    <row r="23" spans="1:19" ht="12.75" customHeight="1" x14ac:dyDescent="0.2">
      <c r="A23" s="106"/>
      <c r="B23" s="106"/>
      <c r="C23" s="106"/>
      <c r="D23" s="106"/>
      <c r="E23" s="106"/>
      <c r="F23" s="106"/>
      <c r="G23" s="106"/>
      <c r="H23" s="106"/>
      <c r="I23" s="106"/>
      <c r="J23" s="106"/>
      <c r="K23" s="106"/>
      <c r="L23" s="106"/>
      <c r="M23" s="106"/>
      <c r="N23" s="106"/>
      <c r="O23" s="106"/>
      <c r="P23" s="106"/>
      <c r="Q23" s="106"/>
      <c r="R23" s="106"/>
      <c r="S23" s="106"/>
    </row>
    <row r="24" spans="1:19" ht="12.75" customHeight="1" x14ac:dyDescent="0.2">
      <c r="A24" s="106"/>
      <c r="B24" s="106"/>
      <c r="C24" s="106"/>
      <c r="D24" s="106"/>
      <c r="E24" s="106"/>
      <c r="F24" s="106"/>
      <c r="G24" s="106"/>
      <c r="H24" s="106"/>
      <c r="I24" s="106"/>
      <c r="J24" s="106"/>
      <c r="K24" s="106"/>
      <c r="L24" s="106"/>
      <c r="M24" s="106"/>
      <c r="N24" s="106"/>
      <c r="O24" s="106"/>
      <c r="P24" s="106"/>
      <c r="Q24" s="106"/>
      <c r="R24" s="106"/>
      <c r="S24" s="106"/>
    </row>
    <row r="25" spans="1:19" ht="12.75" customHeight="1" x14ac:dyDescent="0.2">
      <c r="A25" s="106"/>
      <c r="B25" s="106"/>
      <c r="C25" s="106"/>
      <c r="D25" s="106"/>
      <c r="E25" s="106"/>
      <c r="F25" s="106"/>
      <c r="G25" s="106"/>
      <c r="H25" s="106"/>
      <c r="I25" s="106"/>
      <c r="J25" s="106"/>
      <c r="K25" s="106"/>
      <c r="L25" s="106"/>
      <c r="M25" s="106"/>
      <c r="N25" s="106"/>
      <c r="O25" s="106"/>
      <c r="P25" s="106"/>
      <c r="Q25" s="106"/>
      <c r="R25" s="106"/>
      <c r="S25" s="106"/>
    </row>
    <row r="26" spans="1:19" ht="12.75" customHeight="1" x14ac:dyDescent="0.2">
      <c r="A26" s="106"/>
      <c r="B26" s="106"/>
      <c r="C26" s="106"/>
      <c r="D26" s="106"/>
      <c r="E26" s="106"/>
      <c r="F26" s="106"/>
      <c r="G26" s="106"/>
      <c r="H26" s="106"/>
      <c r="I26" s="106"/>
      <c r="J26" s="106"/>
      <c r="K26" s="106"/>
      <c r="L26" s="106"/>
      <c r="M26" s="106"/>
      <c r="N26" s="106"/>
      <c r="O26" s="106"/>
      <c r="P26" s="106"/>
      <c r="Q26" s="106"/>
      <c r="R26" s="106"/>
      <c r="S26" s="106"/>
    </row>
    <row r="27" spans="1:19" ht="12.75" customHeight="1" x14ac:dyDescent="0.2">
      <c r="A27" s="106"/>
      <c r="B27" s="106"/>
      <c r="C27" s="106"/>
      <c r="D27" s="106"/>
      <c r="E27" s="106"/>
      <c r="F27" s="106"/>
      <c r="G27" s="106"/>
      <c r="H27" s="106"/>
      <c r="I27" s="106"/>
      <c r="J27" s="106"/>
      <c r="K27" s="106"/>
      <c r="L27" s="106"/>
      <c r="M27" s="106"/>
      <c r="N27" s="106"/>
      <c r="O27" s="106"/>
      <c r="P27" s="106"/>
      <c r="Q27" s="106"/>
      <c r="R27" s="106"/>
      <c r="S27" s="106"/>
    </row>
    <row r="28" spans="1:19" ht="12.75" customHeight="1" x14ac:dyDescent="0.2">
      <c r="A28" s="106"/>
      <c r="B28" s="106"/>
      <c r="C28" s="106"/>
      <c r="D28" s="106"/>
      <c r="E28" s="106"/>
      <c r="F28" s="106"/>
      <c r="G28" s="106"/>
      <c r="H28" s="106"/>
      <c r="I28" s="106"/>
      <c r="J28" s="106"/>
      <c r="K28" s="106"/>
      <c r="L28" s="106"/>
      <c r="M28" s="106"/>
      <c r="N28" s="106"/>
      <c r="O28" s="106"/>
      <c r="P28" s="106"/>
      <c r="Q28" s="106"/>
      <c r="R28" s="106"/>
      <c r="S28" s="106"/>
    </row>
    <row r="29" spans="1:19" ht="12.75" customHeight="1" x14ac:dyDescent="0.2">
      <c r="A29" s="106"/>
      <c r="B29" s="106"/>
      <c r="C29" s="106"/>
      <c r="D29" s="106"/>
      <c r="E29" s="106"/>
      <c r="F29" s="106"/>
      <c r="G29" s="106"/>
      <c r="H29" s="106"/>
      <c r="I29" s="106"/>
      <c r="J29" s="106"/>
      <c r="K29" s="106"/>
      <c r="L29" s="106"/>
      <c r="M29" s="106"/>
      <c r="N29" s="106"/>
      <c r="O29" s="106"/>
      <c r="P29" s="106"/>
      <c r="Q29" s="106"/>
      <c r="R29" s="106"/>
      <c r="S29" s="106"/>
    </row>
    <row r="30" spans="1:19" ht="12.75" customHeight="1" x14ac:dyDescent="0.2">
      <c r="A30" s="106"/>
      <c r="B30" s="106"/>
      <c r="C30" s="106"/>
      <c r="D30" s="106"/>
      <c r="E30" s="106"/>
      <c r="F30" s="106"/>
      <c r="G30" s="106"/>
      <c r="H30" s="106"/>
      <c r="I30" s="106"/>
      <c r="J30" s="106"/>
      <c r="K30" s="106"/>
      <c r="L30" s="106"/>
      <c r="M30" s="106"/>
      <c r="N30" s="106"/>
      <c r="O30" s="106"/>
      <c r="P30" s="106"/>
      <c r="Q30" s="106"/>
      <c r="R30" s="106"/>
      <c r="S30" s="106"/>
    </row>
    <row r="31" spans="1:19" ht="12.75" customHeight="1" x14ac:dyDescent="0.2">
      <c r="A31" s="106"/>
      <c r="B31" s="106"/>
      <c r="C31" s="106"/>
      <c r="D31" s="106"/>
      <c r="E31" s="106"/>
      <c r="F31" s="106"/>
      <c r="G31" s="106"/>
      <c r="H31" s="106"/>
      <c r="I31" s="106"/>
      <c r="J31" s="106"/>
      <c r="K31" s="106"/>
      <c r="L31" s="106"/>
      <c r="M31" s="106"/>
      <c r="N31" s="106"/>
      <c r="O31" s="106"/>
      <c r="P31" s="106"/>
      <c r="Q31" s="106"/>
      <c r="R31" s="106"/>
      <c r="S31" s="106"/>
    </row>
    <row r="32" spans="1:19" ht="12.75" customHeight="1" x14ac:dyDescent="0.2">
      <c r="A32" s="106"/>
      <c r="B32" s="106"/>
      <c r="C32" s="106"/>
      <c r="D32" s="106"/>
      <c r="E32" s="106"/>
      <c r="F32" s="106"/>
      <c r="G32" s="106"/>
      <c r="H32" s="106"/>
      <c r="I32" s="106"/>
      <c r="J32" s="106"/>
      <c r="K32" s="106"/>
      <c r="L32" s="106"/>
      <c r="M32" s="106"/>
      <c r="N32" s="106"/>
      <c r="O32" s="106"/>
      <c r="P32" s="106"/>
      <c r="Q32" s="106"/>
      <c r="R32" s="106"/>
      <c r="S32" s="106"/>
    </row>
    <row r="33" spans="1:19" ht="12.75" customHeight="1" x14ac:dyDescent="0.2">
      <c r="A33" s="106"/>
      <c r="B33" s="106"/>
      <c r="C33" s="106"/>
      <c r="D33" s="106"/>
      <c r="E33" s="106"/>
      <c r="F33" s="106"/>
      <c r="G33" s="106"/>
      <c r="H33" s="106"/>
      <c r="I33" s="106"/>
      <c r="J33" s="106"/>
      <c r="K33" s="106"/>
      <c r="L33" s="106"/>
      <c r="M33" s="106"/>
      <c r="N33" s="106"/>
      <c r="O33" s="106"/>
      <c r="P33" s="106"/>
      <c r="Q33" s="106"/>
      <c r="R33" s="106"/>
      <c r="S33" s="106"/>
    </row>
    <row r="34" spans="1:19" ht="12.75" customHeight="1" x14ac:dyDescent="0.2">
      <c r="A34" s="106"/>
      <c r="B34" s="106"/>
      <c r="C34" s="106"/>
      <c r="D34" s="106"/>
      <c r="E34" s="106"/>
      <c r="F34" s="106"/>
      <c r="G34" s="106"/>
      <c r="H34" s="106"/>
      <c r="I34" s="106"/>
      <c r="J34" s="106"/>
      <c r="K34" s="106"/>
      <c r="L34" s="106"/>
      <c r="M34" s="106"/>
      <c r="N34" s="106"/>
      <c r="O34" s="106"/>
      <c r="P34" s="106"/>
      <c r="Q34" s="106"/>
      <c r="R34" s="106"/>
      <c r="S34" s="106"/>
    </row>
    <row r="35" spans="1:19" ht="12.75" customHeight="1" x14ac:dyDescent="0.2">
      <c r="A35" s="106"/>
      <c r="B35" s="106"/>
      <c r="C35" s="106"/>
      <c r="D35" s="106"/>
      <c r="E35" s="106"/>
      <c r="F35" s="106"/>
      <c r="G35" s="106"/>
      <c r="H35" s="106"/>
      <c r="I35" s="106"/>
      <c r="J35" s="106"/>
      <c r="K35" s="106"/>
      <c r="L35" s="106"/>
      <c r="M35" s="106"/>
      <c r="N35" s="106"/>
      <c r="O35" s="106"/>
      <c r="P35" s="106"/>
      <c r="Q35" s="106"/>
      <c r="R35" s="106"/>
      <c r="S35" s="106"/>
    </row>
    <row r="36" spans="1:19" x14ac:dyDescent="0.2">
      <c r="A36" s="297" t="s">
        <v>1307</v>
      </c>
      <c r="B36" s="268"/>
      <c r="C36" s="268"/>
      <c r="D36" s="268"/>
      <c r="E36" s="268"/>
      <c r="F36" s="268"/>
      <c r="G36" s="268"/>
      <c r="H36" s="268"/>
      <c r="I36" s="268"/>
      <c r="J36" s="268"/>
      <c r="K36" s="268"/>
      <c r="L36" s="268"/>
      <c r="M36" s="268"/>
      <c r="N36" s="268"/>
      <c r="O36" s="268"/>
      <c r="P36" s="268"/>
      <c r="Q36" s="268"/>
      <c r="R36" s="268"/>
      <c r="S36" s="268"/>
    </row>
    <row r="37" spans="1:19" x14ac:dyDescent="0.2">
      <c r="A37" s="106"/>
      <c r="B37" s="106"/>
      <c r="C37" s="298" t="s">
        <v>117</v>
      </c>
      <c r="D37" s="191"/>
      <c r="E37" s="298" t="s">
        <v>118</v>
      </c>
      <c r="F37" s="191"/>
      <c r="G37" s="298" t="s">
        <v>119</v>
      </c>
      <c r="H37" s="191"/>
      <c r="I37" s="298" t="s">
        <v>120</v>
      </c>
      <c r="J37" s="191"/>
      <c r="K37" s="298" t="s">
        <v>121</v>
      </c>
      <c r="L37" s="191"/>
    </row>
    <row r="38" spans="1:19" x14ac:dyDescent="0.2">
      <c r="A38" s="299" t="s">
        <v>1308</v>
      </c>
      <c r="B38" s="191"/>
      <c r="C38" s="300">
        <v>3125309.87</v>
      </c>
      <c r="D38" s="301"/>
      <c r="E38" s="300">
        <v>9741232.2599999998</v>
      </c>
      <c r="F38" s="301"/>
      <c r="G38" s="300">
        <v>16357154.65</v>
      </c>
      <c r="H38" s="301"/>
      <c r="I38" s="300">
        <v>22973077.039999999</v>
      </c>
      <c r="J38" s="301"/>
      <c r="K38" s="300">
        <v>29589000</v>
      </c>
      <c r="L38" s="301"/>
    </row>
    <row r="39" spans="1:19" x14ac:dyDescent="0.2">
      <c r="A39" s="302" t="s">
        <v>1309</v>
      </c>
      <c r="B39" s="151"/>
      <c r="C39" s="300">
        <v>1196063.4099999999</v>
      </c>
      <c r="D39" s="301"/>
      <c r="E39" s="300">
        <v>3396105.07</v>
      </c>
      <c r="F39" s="301"/>
      <c r="G39" s="300">
        <v>6673517.2599999998</v>
      </c>
      <c r="H39" s="301"/>
      <c r="I39" s="300">
        <v>8887683.2699999996</v>
      </c>
      <c r="J39" s="301"/>
      <c r="K39" s="300">
        <v>9842797.4299999997</v>
      </c>
      <c r="L39" s="301"/>
    </row>
    <row r="40" spans="1:19" x14ac:dyDescent="0.2">
      <c r="A40" s="302" t="s">
        <v>1310</v>
      </c>
      <c r="B40" s="151"/>
      <c r="C40" s="300">
        <v>1230494.3600000001</v>
      </c>
      <c r="D40" s="301"/>
      <c r="E40" s="300">
        <v>4745032.43</v>
      </c>
      <c r="F40" s="301"/>
      <c r="G40" s="300">
        <v>9645515.3900000006</v>
      </c>
      <c r="H40" s="301"/>
      <c r="I40" s="300">
        <v>12038976.720000001</v>
      </c>
      <c r="J40" s="301"/>
      <c r="K40" s="300">
        <v>18220793.510000002</v>
      </c>
      <c r="L40" s="301"/>
    </row>
    <row r="41" spans="1:19" x14ac:dyDescent="0.2">
      <c r="A41" s="302" t="s">
        <v>1311</v>
      </c>
      <c r="B41" s="151"/>
      <c r="C41" s="300">
        <v>3125309.87</v>
      </c>
      <c r="D41" s="301"/>
      <c r="E41" s="300">
        <v>4991026.08</v>
      </c>
      <c r="F41" s="301"/>
      <c r="G41" s="300">
        <v>6672698.7999999998</v>
      </c>
      <c r="H41" s="301"/>
      <c r="I41" s="300">
        <v>9996850.5899999999</v>
      </c>
      <c r="J41" s="301"/>
      <c r="K41" s="300">
        <v>13090267.550000001</v>
      </c>
      <c r="L41" s="301"/>
    </row>
    <row r="42" spans="1:19" x14ac:dyDescent="0.2">
      <c r="A42" s="302" t="s">
        <v>1312</v>
      </c>
      <c r="B42" s="151"/>
      <c r="C42" s="300">
        <v>1230494.3600000001</v>
      </c>
      <c r="D42" s="301"/>
      <c r="E42" s="300">
        <v>3734653.73</v>
      </c>
      <c r="F42" s="301"/>
      <c r="G42" s="300">
        <v>6389408.3700000001</v>
      </c>
      <c r="H42" s="301"/>
      <c r="I42" s="300">
        <v>6391539.0899999999</v>
      </c>
      <c r="J42" s="301"/>
      <c r="K42" s="300">
        <v>9956923.6600000001</v>
      </c>
      <c r="L42" s="301"/>
    </row>
    <row r="43" spans="1:19" ht="12.75" customHeight="1" x14ac:dyDescent="0.2">
      <c r="A43" s="106"/>
      <c r="B43" s="106"/>
      <c r="C43" s="106"/>
      <c r="D43" s="106"/>
      <c r="E43" s="106"/>
      <c r="F43" s="106"/>
      <c r="G43" s="106"/>
      <c r="H43" s="106"/>
      <c r="I43" s="106"/>
      <c r="J43" s="106"/>
      <c r="K43" s="106"/>
      <c r="L43" s="106"/>
      <c r="M43" s="106"/>
      <c r="N43" s="106"/>
      <c r="O43" s="106"/>
      <c r="P43" s="106"/>
      <c r="Q43" s="106"/>
      <c r="R43" s="106"/>
      <c r="S43" s="106"/>
    </row>
    <row r="44" spans="1:19" ht="12.75" customHeight="1" x14ac:dyDescent="0.2">
      <c r="A44" s="106"/>
      <c r="B44" s="106"/>
      <c r="C44" s="106"/>
      <c r="D44" s="106"/>
      <c r="E44" s="106"/>
      <c r="F44" s="106"/>
      <c r="G44" s="106"/>
      <c r="H44" s="106"/>
      <c r="I44" s="106"/>
      <c r="J44" s="106"/>
      <c r="K44" s="106"/>
      <c r="L44" s="106"/>
      <c r="M44" s="106"/>
      <c r="N44" s="106"/>
      <c r="O44" s="106"/>
      <c r="P44" s="106"/>
      <c r="Q44" s="106"/>
      <c r="R44" s="106"/>
      <c r="S44" s="106"/>
    </row>
    <row r="45" spans="1:19" ht="12.75" customHeight="1" x14ac:dyDescent="0.2">
      <c r="A45" s="106"/>
      <c r="B45" s="106"/>
      <c r="C45" s="106"/>
      <c r="D45" s="106"/>
      <c r="E45" s="106"/>
      <c r="F45" s="106"/>
      <c r="G45" s="106"/>
      <c r="H45" s="106"/>
      <c r="I45" s="106"/>
      <c r="J45" s="106"/>
      <c r="K45" s="106"/>
      <c r="L45" s="106"/>
      <c r="M45" s="106"/>
      <c r="N45" s="106"/>
      <c r="O45" s="106"/>
      <c r="P45" s="106"/>
      <c r="Q45" s="106"/>
      <c r="R45" s="106"/>
      <c r="S45" s="106"/>
    </row>
    <row r="46" spans="1:19" ht="12.75" customHeight="1" x14ac:dyDescent="0.2">
      <c r="A46" s="106"/>
      <c r="B46" s="106"/>
      <c r="C46" s="106"/>
      <c r="D46" s="106"/>
      <c r="E46" s="106"/>
      <c r="F46" s="106"/>
      <c r="G46" s="106"/>
      <c r="H46" s="106"/>
      <c r="I46" s="106"/>
      <c r="J46" s="106"/>
      <c r="K46" s="106"/>
      <c r="L46" s="106"/>
      <c r="M46" s="106"/>
      <c r="N46" s="106"/>
      <c r="O46" s="106"/>
      <c r="P46" s="106"/>
      <c r="Q46" s="106"/>
      <c r="R46" s="106"/>
      <c r="S46" s="106"/>
    </row>
    <row r="47" spans="1:19" ht="12.75" customHeight="1" x14ac:dyDescent="0.2">
      <c r="A47" s="106"/>
      <c r="B47" s="106"/>
      <c r="C47" s="106"/>
      <c r="D47" s="106"/>
      <c r="E47" s="106"/>
      <c r="F47" s="106"/>
      <c r="G47" s="106"/>
      <c r="H47" s="106"/>
      <c r="I47" s="106"/>
      <c r="J47" s="106"/>
      <c r="K47" s="106"/>
      <c r="L47" s="106"/>
      <c r="M47" s="106"/>
      <c r="N47" s="106"/>
      <c r="O47" s="106"/>
      <c r="P47" s="106"/>
      <c r="Q47" s="106"/>
      <c r="R47" s="106"/>
      <c r="S47" s="106"/>
    </row>
    <row r="48" spans="1:19" ht="12.75" customHeight="1" x14ac:dyDescent="0.2">
      <c r="A48" s="106"/>
      <c r="B48" s="106"/>
      <c r="C48" s="106"/>
      <c r="D48" s="106"/>
      <c r="E48" s="106"/>
      <c r="F48" s="106"/>
      <c r="G48" s="106"/>
      <c r="H48" s="106"/>
      <c r="I48" s="106"/>
      <c r="J48" s="106"/>
      <c r="K48" s="106"/>
      <c r="L48" s="106"/>
      <c r="M48" s="106"/>
      <c r="N48" s="106"/>
      <c r="O48" s="106"/>
      <c r="P48" s="106"/>
      <c r="Q48" s="106"/>
      <c r="R48" s="106"/>
      <c r="S48" s="106"/>
    </row>
    <row r="49" spans="1:19" ht="12.75" customHeight="1" x14ac:dyDescent="0.2">
      <c r="A49" s="106"/>
      <c r="B49" s="106"/>
      <c r="C49" s="106"/>
      <c r="D49" s="106"/>
      <c r="E49" s="106"/>
      <c r="F49" s="106"/>
      <c r="G49" s="106"/>
      <c r="H49" s="106"/>
      <c r="I49" s="106"/>
      <c r="J49" s="106"/>
      <c r="K49" s="106"/>
      <c r="L49" s="106"/>
      <c r="M49" s="106"/>
      <c r="N49" s="106"/>
      <c r="O49" s="106"/>
      <c r="P49" s="106"/>
      <c r="Q49" s="106"/>
      <c r="R49" s="106"/>
      <c r="S49" s="106"/>
    </row>
    <row r="50" spans="1:19" ht="12.75" customHeight="1" x14ac:dyDescent="0.2">
      <c r="A50" s="106"/>
      <c r="B50" s="106"/>
      <c r="C50" s="106"/>
      <c r="D50" s="106"/>
      <c r="E50" s="106"/>
      <c r="F50" s="106"/>
      <c r="G50" s="106"/>
      <c r="H50" s="106"/>
      <c r="I50" s="106"/>
      <c r="J50" s="106"/>
      <c r="K50" s="106"/>
      <c r="L50" s="106"/>
      <c r="M50" s="106"/>
      <c r="N50" s="106"/>
      <c r="O50" s="106"/>
      <c r="P50" s="106"/>
      <c r="Q50" s="106"/>
      <c r="R50" s="106"/>
      <c r="S50" s="106"/>
    </row>
    <row r="51" spans="1:19" ht="12.75" customHeight="1" x14ac:dyDescent="0.2">
      <c r="A51" s="106"/>
      <c r="B51" s="106"/>
      <c r="C51" s="106"/>
      <c r="D51" s="106"/>
      <c r="E51" s="106"/>
      <c r="F51" s="106"/>
      <c r="G51" s="106"/>
      <c r="H51" s="106"/>
      <c r="I51" s="106"/>
      <c r="J51" s="106"/>
      <c r="K51" s="106"/>
      <c r="L51" s="106"/>
      <c r="M51" s="106"/>
      <c r="N51" s="106"/>
      <c r="O51" s="106"/>
      <c r="P51" s="106"/>
      <c r="Q51" s="106"/>
      <c r="R51" s="106"/>
      <c r="S51" s="106"/>
    </row>
    <row r="52" spans="1:19" ht="12.75" customHeight="1" x14ac:dyDescent="0.2">
      <c r="A52" s="106"/>
      <c r="B52" s="106"/>
      <c r="C52" s="106"/>
      <c r="D52" s="106"/>
      <c r="E52" s="106"/>
      <c r="F52" s="106"/>
      <c r="G52" s="106"/>
      <c r="H52" s="106"/>
      <c r="I52" s="106"/>
      <c r="J52" s="106"/>
      <c r="K52" s="106"/>
      <c r="L52" s="106"/>
      <c r="M52" s="106"/>
      <c r="N52" s="106"/>
      <c r="O52" s="106"/>
      <c r="P52" s="106"/>
      <c r="Q52" s="106"/>
      <c r="R52" s="106"/>
      <c r="S52" s="106"/>
    </row>
    <row r="53" spans="1:19" ht="12.75" customHeight="1" x14ac:dyDescent="0.2">
      <c r="A53" s="106"/>
      <c r="B53" s="106"/>
      <c r="C53" s="106"/>
      <c r="D53" s="106"/>
      <c r="E53" s="106"/>
      <c r="F53" s="106"/>
      <c r="G53" s="106"/>
      <c r="H53" s="106"/>
      <c r="I53" s="106"/>
      <c r="J53" s="106"/>
      <c r="K53" s="106"/>
      <c r="L53" s="106"/>
      <c r="M53" s="106"/>
      <c r="N53" s="106"/>
      <c r="O53" s="106"/>
      <c r="P53" s="106"/>
      <c r="Q53" s="106"/>
      <c r="R53" s="106"/>
      <c r="S53" s="106"/>
    </row>
    <row r="54" spans="1:19" ht="12.75" customHeight="1" x14ac:dyDescent="0.2">
      <c r="A54" s="106"/>
      <c r="B54" s="106"/>
      <c r="C54" s="106"/>
      <c r="D54" s="106"/>
      <c r="E54" s="106"/>
      <c r="F54" s="106"/>
      <c r="G54" s="106"/>
      <c r="H54" s="106"/>
      <c r="I54" s="106"/>
      <c r="J54" s="106"/>
      <c r="K54" s="106"/>
      <c r="L54" s="106"/>
      <c r="M54" s="106"/>
      <c r="N54" s="106"/>
      <c r="O54" s="106"/>
      <c r="P54" s="106"/>
      <c r="Q54" s="106"/>
      <c r="R54" s="106"/>
      <c r="S54" s="106"/>
    </row>
    <row r="55" spans="1:19" ht="12.75" customHeight="1" x14ac:dyDescent="0.2">
      <c r="A55" s="106"/>
      <c r="B55" s="106"/>
      <c r="C55" s="106"/>
      <c r="D55" s="106"/>
      <c r="E55" s="106"/>
      <c r="F55" s="106"/>
      <c r="G55" s="106"/>
      <c r="H55" s="106"/>
      <c r="I55" s="106"/>
      <c r="J55" s="106"/>
      <c r="K55" s="106"/>
      <c r="L55" s="106"/>
      <c r="M55" s="106"/>
      <c r="N55" s="106"/>
      <c r="O55" s="106"/>
      <c r="P55" s="106"/>
      <c r="Q55" s="106"/>
      <c r="R55" s="106"/>
      <c r="S55" s="106"/>
    </row>
    <row r="56" spans="1:19" ht="12.75" customHeight="1" x14ac:dyDescent="0.2">
      <c r="A56" s="106"/>
      <c r="B56" s="106"/>
      <c r="C56" s="106"/>
      <c r="D56" s="106"/>
      <c r="E56" s="106"/>
      <c r="F56" s="106"/>
      <c r="G56" s="106"/>
      <c r="H56" s="106"/>
      <c r="I56" s="106"/>
      <c r="J56" s="106"/>
      <c r="K56" s="106"/>
      <c r="L56" s="106"/>
      <c r="M56" s="106"/>
      <c r="N56" s="106"/>
      <c r="O56" s="106"/>
      <c r="P56" s="106"/>
      <c r="Q56" s="106"/>
      <c r="R56" s="106"/>
      <c r="S56" s="106"/>
    </row>
    <row r="57" spans="1:19" ht="12.75" customHeight="1" x14ac:dyDescent="0.2">
      <c r="A57" s="106"/>
      <c r="B57" s="106"/>
      <c r="C57" s="106"/>
      <c r="D57" s="106"/>
      <c r="E57" s="106"/>
      <c r="F57" s="106"/>
      <c r="G57" s="106"/>
      <c r="H57" s="106"/>
      <c r="I57" s="106"/>
      <c r="J57" s="106"/>
      <c r="K57" s="106"/>
      <c r="L57" s="106"/>
      <c r="M57" s="106"/>
      <c r="N57" s="106"/>
      <c r="O57" s="106"/>
      <c r="P57" s="106"/>
      <c r="Q57" s="106"/>
      <c r="R57" s="106"/>
      <c r="S57" s="106"/>
    </row>
    <row r="58" spans="1:19" ht="12.75" customHeight="1" x14ac:dyDescent="0.2">
      <c r="A58" s="106"/>
      <c r="B58" s="106"/>
      <c r="C58" s="106"/>
      <c r="D58" s="106"/>
      <c r="E58" s="106"/>
      <c r="F58" s="106"/>
      <c r="G58" s="106"/>
      <c r="H58" s="106"/>
      <c r="I58" s="106"/>
      <c r="J58" s="106"/>
      <c r="K58" s="106"/>
      <c r="L58" s="106"/>
      <c r="M58" s="106"/>
      <c r="N58" s="106"/>
      <c r="O58" s="106"/>
      <c r="P58" s="106"/>
      <c r="Q58" s="106"/>
      <c r="R58" s="106"/>
      <c r="S58" s="106"/>
    </row>
    <row r="59" spans="1:19" ht="12.75" customHeight="1" x14ac:dyDescent="0.2">
      <c r="A59" s="106"/>
      <c r="B59" s="106"/>
      <c r="C59" s="106"/>
      <c r="D59" s="106"/>
      <c r="E59" s="106"/>
      <c r="F59" s="106"/>
      <c r="G59" s="106"/>
      <c r="H59" s="106"/>
      <c r="I59" s="106"/>
      <c r="J59" s="106"/>
      <c r="K59" s="106"/>
      <c r="L59" s="106"/>
      <c r="M59" s="106"/>
      <c r="N59" s="106"/>
      <c r="O59" s="106"/>
      <c r="P59" s="106"/>
      <c r="Q59" s="106"/>
      <c r="R59" s="106"/>
      <c r="S59" s="106"/>
    </row>
    <row r="60" spans="1:19" ht="12.75" customHeight="1" x14ac:dyDescent="0.2">
      <c r="A60" s="106"/>
      <c r="B60" s="106"/>
      <c r="C60" s="106"/>
      <c r="D60" s="106"/>
      <c r="E60" s="106"/>
      <c r="F60" s="106"/>
      <c r="G60" s="106"/>
      <c r="H60" s="106"/>
      <c r="I60" s="106"/>
      <c r="J60" s="106"/>
      <c r="K60" s="106"/>
      <c r="L60" s="106"/>
      <c r="M60" s="106"/>
      <c r="N60" s="106"/>
      <c r="O60" s="106"/>
      <c r="P60" s="106"/>
      <c r="Q60" s="106"/>
      <c r="R60" s="106"/>
      <c r="S60" s="106"/>
    </row>
    <row r="61" spans="1:19" ht="12.75" customHeight="1" x14ac:dyDescent="0.2">
      <c r="A61" s="106"/>
      <c r="B61" s="106"/>
      <c r="C61" s="106"/>
      <c r="D61" s="106"/>
      <c r="E61" s="106"/>
      <c r="F61" s="106"/>
      <c r="G61" s="106"/>
      <c r="H61" s="106"/>
      <c r="I61" s="106"/>
      <c r="J61" s="106"/>
      <c r="K61" s="106"/>
      <c r="L61" s="106"/>
      <c r="M61" s="106"/>
      <c r="N61" s="106"/>
      <c r="O61" s="106"/>
      <c r="P61" s="106"/>
      <c r="Q61" s="106"/>
      <c r="R61" s="106"/>
      <c r="S61" s="106"/>
    </row>
    <row r="62" spans="1:19" ht="12.75" customHeight="1" x14ac:dyDescent="0.2">
      <c r="A62" s="106"/>
      <c r="B62" s="106"/>
      <c r="C62" s="106"/>
      <c r="D62" s="106"/>
      <c r="E62" s="106"/>
      <c r="F62" s="106"/>
      <c r="G62" s="106"/>
      <c r="H62" s="106"/>
      <c r="I62" s="106"/>
      <c r="J62" s="106"/>
      <c r="K62" s="106"/>
      <c r="L62" s="106"/>
      <c r="M62" s="106"/>
      <c r="N62" s="106"/>
      <c r="O62" s="106"/>
      <c r="P62" s="106"/>
      <c r="Q62" s="106"/>
      <c r="R62" s="106"/>
      <c r="S62" s="106"/>
    </row>
    <row r="63" spans="1:19" ht="12.75" customHeight="1" x14ac:dyDescent="0.2">
      <c r="A63" s="106"/>
      <c r="B63" s="106"/>
      <c r="C63" s="106"/>
      <c r="D63" s="106"/>
      <c r="E63" s="106"/>
      <c r="F63" s="106"/>
      <c r="G63" s="106"/>
      <c r="H63" s="106"/>
      <c r="I63" s="106"/>
      <c r="J63" s="106"/>
      <c r="K63" s="106"/>
      <c r="L63" s="106"/>
      <c r="M63" s="106"/>
      <c r="N63" s="106"/>
      <c r="O63" s="106"/>
      <c r="P63" s="106"/>
      <c r="Q63" s="106"/>
      <c r="R63" s="106"/>
      <c r="S63" s="106"/>
    </row>
    <row r="64" spans="1:19" x14ac:dyDescent="0.2">
      <c r="A64" s="297" t="s">
        <v>1318</v>
      </c>
      <c r="B64" s="268"/>
      <c r="C64" s="268"/>
      <c r="D64" s="268"/>
      <c r="E64" s="268"/>
      <c r="F64" s="268"/>
      <c r="G64" s="268"/>
      <c r="H64" s="268"/>
      <c r="I64" s="268"/>
      <c r="J64" s="268"/>
      <c r="K64" s="268"/>
      <c r="L64" s="268"/>
      <c r="M64" s="268"/>
      <c r="N64" s="268"/>
      <c r="O64" s="268"/>
      <c r="P64" s="268"/>
      <c r="Q64" s="268"/>
      <c r="R64" s="268"/>
      <c r="S64" s="268"/>
    </row>
    <row r="65" spans="1:19" x14ac:dyDescent="0.2">
      <c r="A65" s="106"/>
      <c r="B65" s="106"/>
      <c r="C65" s="298" t="s">
        <v>117</v>
      </c>
      <c r="D65" s="191"/>
      <c r="E65" s="298" t="s">
        <v>118</v>
      </c>
      <c r="F65" s="191"/>
      <c r="G65" s="298" t="s">
        <v>119</v>
      </c>
      <c r="H65" s="191"/>
      <c r="I65" s="298" t="s">
        <v>120</v>
      </c>
      <c r="J65" s="191"/>
      <c r="K65" s="298" t="s">
        <v>121</v>
      </c>
      <c r="L65" s="191"/>
    </row>
    <row r="66" spans="1:19" x14ac:dyDescent="0.2">
      <c r="A66" s="299" t="s">
        <v>1319</v>
      </c>
      <c r="B66" s="191"/>
      <c r="C66" s="300">
        <v>1.03</v>
      </c>
      <c r="D66" s="301"/>
      <c r="E66" s="300">
        <v>1.4</v>
      </c>
      <c r="F66" s="301"/>
      <c r="G66" s="300">
        <v>1.45</v>
      </c>
      <c r="H66" s="301"/>
      <c r="I66" s="300">
        <v>1.35</v>
      </c>
      <c r="J66" s="301"/>
      <c r="K66" s="300">
        <v>1.85</v>
      </c>
      <c r="L66" s="301"/>
    </row>
    <row r="67" spans="1:19" x14ac:dyDescent="0.2">
      <c r="A67" s="302" t="s">
        <v>1320</v>
      </c>
      <c r="B67" s="151"/>
      <c r="C67" s="300">
        <v>1.03</v>
      </c>
      <c r="D67" s="301"/>
      <c r="E67" s="300">
        <v>1.1000000000000001</v>
      </c>
      <c r="F67" s="301"/>
      <c r="G67" s="300">
        <v>0.96</v>
      </c>
      <c r="H67" s="301"/>
      <c r="I67" s="300">
        <v>0.72</v>
      </c>
      <c r="J67" s="301"/>
      <c r="K67" s="300">
        <v>1.01</v>
      </c>
      <c r="L67" s="301"/>
    </row>
    <row r="68" spans="1:19" x14ac:dyDescent="0.2">
      <c r="A68" s="302" t="s">
        <v>1321</v>
      </c>
      <c r="B68" s="151"/>
      <c r="C68" s="300">
        <v>0.39</v>
      </c>
      <c r="D68" s="301"/>
      <c r="E68" s="300">
        <v>0.49</v>
      </c>
      <c r="F68" s="301"/>
      <c r="G68" s="300">
        <v>0.59</v>
      </c>
      <c r="H68" s="301"/>
      <c r="I68" s="300">
        <v>0.52</v>
      </c>
      <c r="J68" s="301"/>
      <c r="K68" s="300">
        <v>0.62</v>
      </c>
      <c r="L68" s="301"/>
    </row>
    <row r="69" spans="1:19" x14ac:dyDescent="0.2">
      <c r="A69" s="302" t="s">
        <v>1322</v>
      </c>
      <c r="B69" s="151"/>
      <c r="C69" s="300">
        <v>0.39</v>
      </c>
      <c r="D69" s="301"/>
      <c r="E69" s="300">
        <v>0.75</v>
      </c>
      <c r="F69" s="301"/>
      <c r="G69" s="300">
        <v>0.96</v>
      </c>
      <c r="H69" s="301"/>
      <c r="I69" s="300">
        <v>0.64</v>
      </c>
      <c r="J69" s="301"/>
      <c r="K69" s="300">
        <v>0.76</v>
      </c>
      <c r="L69" s="301"/>
    </row>
    <row r="70" spans="1:19" ht="12.75" customHeight="1" x14ac:dyDescent="0.2">
      <c r="A70" s="106"/>
      <c r="B70" s="106"/>
      <c r="C70" s="106"/>
      <c r="D70" s="106"/>
      <c r="E70" s="106"/>
      <c r="F70" s="106"/>
      <c r="G70" s="106"/>
      <c r="H70" s="106"/>
      <c r="I70" s="106"/>
      <c r="J70" s="106"/>
      <c r="K70" s="106"/>
      <c r="L70" s="106"/>
      <c r="M70" s="106"/>
      <c r="N70" s="106"/>
      <c r="O70" s="106"/>
      <c r="P70" s="106"/>
      <c r="Q70" s="106"/>
      <c r="R70" s="106"/>
      <c r="S70" s="106"/>
    </row>
    <row r="71" spans="1:19" ht="12.75" customHeight="1" x14ac:dyDescent="0.2">
      <c r="A71" s="106"/>
      <c r="B71" s="106"/>
      <c r="C71" s="106"/>
      <c r="D71" s="106"/>
      <c r="E71" s="106"/>
      <c r="F71" s="106"/>
      <c r="G71" s="106"/>
      <c r="H71" s="106"/>
      <c r="I71" s="106"/>
      <c r="J71" s="106"/>
      <c r="K71" s="106"/>
      <c r="L71" s="106"/>
      <c r="M71" s="106"/>
      <c r="N71" s="106"/>
      <c r="O71" s="106"/>
      <c r="P71" s="106"/>
      <c r="Q71" s="106"/>
      <c r="R71" s="106"/>
      <c r="S71" s="106"/>
    </row>
    <row r="72" spans="1:19" ht="12.75" customHeight="1" x14ac:dyDescent="0.2">
      <c r="A72" s="106"/>
      <c r="B72" s="106"/>
      <c r="C72" s="106"/>
      <c r="D72" s="106"/>
      <c r="E72" s="106"/>
      <c r="F72" s="106"/>
      <c r="G72" s="106"/>
      <c r="H72" s="106"/>
      <c r="I72" s="106"/>
      <c r="J72" s="106"/>
      <c r="K72" s="106"/>
      <c r="L72" s="106"/>
      <c r="M72" s="106"/>
      <c r="N72" s="106"/>
      <c r="O72" s="106"/>
      <c r="P72" s="106"/>
      <c r="Q72" s="106"/>
      <c r="R72" s="106"/>
      <c r="S72" s="106"/>
    </row>
    <row r="73" spans="1:19" ht="12.75" customHeight="1" x14ac:dyDescent="0.2">
      <c r="A73" s="106"/>
      <c r="B73" s="106"/>
      <c r="C73" s="106"/>
      <c r="D73" s="106"/>
      <c r="E73" s="106"/>
      <c r="F73" s="106"/>
      <c r="G73" s="106"/>
      <c r="H73" s="106"/>
      <c r="I73" s="106"/>
      <c r="J73" s="106"/>
      <c r="K73" s="106"/>
      <c r="L73" s="106"/>
      <c r="M73" s="106"/>
      <c r="N73" s="106"/>
      <c r="O73" s="106"/>
      <c r="P73" s="106"/>
      <c r="Q73" s="106"/>
      <c r="R73" s="106"/>
      <c r="S73" s="106"/>
    </row>
    <row r="74" spans="1:19" ht="12.75" customHeight="1" x14ac:dyDescent="0.2">
      <c r="A74" s="106"/>
      <c r="B74" s="106"/>
      <c r="C74" s="106"/>
      <c r="D74" s="106"/>
      <c r="E74" s="106"/>
      <c r="F74" s="106"/>
      <c r="G74" s="106"/>
      <c r="H74" s="106"/>
      <c r="I74" s="106"/>
      <c r="J74" s="106"/>
      <c r="K74" s="106"/>
      <c r="L74" s="106"/>
      <c r="M74" s="106"/>
      <c r="N74" s="106"/>
      <c r="O74" s="106"/>
      <c r="P74" s="106"/>
      <c r="Q74" s="106"/>
      <c r="R74" s="106"/>
      <c r="S74" s="106"/>
    </row>
    <row r="75" spans="1:19" ht="12.75" customHeight="1" x14ac:dyDescent="0.2">
      <c r="A75" s="106"/>
      <c r="B75" s="106"/>
      <c r="C75" s="106"/>
      <c r="D75" s="106"/>
      <c r="E75" s="106"/>
      <c r="F75" s="106"/>
      <c r="G75" s="106"/>
      <c r="H75" s="106"/>
      <c r="I75" s="106"/>
      <c r="J75" s="106"/>
      <c r="K75" s="106"/>
      <c r="L75" s="106"/>
      <c r="M75" s="106"/>
      <c r="N75" s="106"/>
      <c r="O75" s="106"/>
      <c r="P75" s="106"/>
      <c r="Q75" s="106"/>
      <c r="R75" s="106"/>
      <c r="S75" s="106"/>
    </row>
    <row r="76" spans="1:19" ht="12.75" customHeight="1" x14ac:dyDescent="0.2">
      <c r="A76" s="106"/>
      <c r="B76" s="106"/>
      <c r="C76" s="106"/>
      <c r="D76" s="106"/>
      <c r="E76" s="106"/>
      <c r="F76" s="106"/>
      <c r="G76" s="106"/>
      <c r="H76" s="106"/>
      <c r="I76" s="106"/>
      <c r="J76" s="106"/>
      <c r="K76" s="106"/>
      <c r="L76" s="106"/>
      <c r="M76" s="106"/>
      <c r="N76" s="106"/>
      <c r="O76" s="106"/>
      <c r="P76" s="106"/>
      <c r="Q76" s="106"/>
      <c r="R76" s="106"/>
      <c r="S76" s="106"/>
    </row>
    <row r="77" spans="1:19" ht="12.75" customHeight="1" x14ac:dyDescent="0.2">
      <c r="A77" s="106"/>
      <c r="B77" s="106"/>
      <c r="C77" s="106"/>
      <c r="D77" s="106"/>
      <c r="E77" s="106"/>
      <c r="F77" s="106"/>
      <c r="G77" s="106"/>
      <c r="H77" s="106"/>
      <c r="I77" s="106"/>
      <c r="J77" s="106"/>
      <c r="K77" s="106"/>
      <c r="L77" s="106"/>
      <c r="M77" s="106"/>
      <c r="N77" s="106"/>
      <c r="O77" s="106"/>
      <c r="P77" s="106"/>
      <c r="Q77" s="106"/>
      <c r="R77" s="106"/>
      <c r="S77" s="106"/>
    </row>
    <row r="78" spans="1:19" ht="12.75" customHeight="1" x14ac:dyDescent="0.2">
      <c r="A78" s="106"/>
      <c r="B78" s="106"/>
      <c r="C78" s="106"/>
      <c r="D78" s="106"/>
      <c r="E78" s="106"/>
      <c r="F78" s="106"/>
      <c r="G78" s="106"/>
      <c r="H78" s="106"/>
      <c r="I78" s="106"/>
      <c r="J78" s="106"/>
      <c r="K78" s="106"/>
      <c r="L78" s="106"/>
      <c r="M78" s="106"/>
      <c r="N78" s="106"/>
      <c r="O78" s="106"/>
      <c r="P78" s="106"/>
      <c r="Q78" s="106"/>
      <c r="R78" s="106"/>
      <c r="S78" s="106"/>
    </row>
    <row r="79" spans="1:19" ht="12.75" customHeight="1" x14ac:dyDescent="0.2">
      <c r="A79" s="106"/>
      <c r="B79" s="106"/>
      <c r="C79" s="106"/>
      <c r="D79" s="106"/>
      <c r="E79" s="106"/>
      <c r="F79" s="106"/>
      <c r="G79" s="106"/>
      <c r="H79" s="106"/>
      <c r="I79" s="106"/>
      <c r="J79" s="106"/>
      <c r="K79" s="106"/>
      <c r="L79" s="106"/>
      <c r="M79" s="106"/>
      <c r="N79" s="106"/>
      <c r="O79" s="106"/>
      <c r="P79" s="106"/>
      <c r="Q79" s="106"/>
      <c r="R79" s="106"/>
      <c r="S79" s="106"/>
    </row>
    <row r="80" spans="1:19" ht="12.75" customHeight="1" x14ac:dyDescent="0.2">
      <c r="A80" s="106"/>
      <c r="B80" s="106"/>
      <c r="C80" s="106"/>
      <c r="D80" s="106"/>
      <c r="E80" s="106"/>
      <c r="F80" s="106"/>
      <c r="G80" s="106"/>
      <c r="H80" s="106"/>
      <c r="I80" s="106"/>
      <c r="J80" s="106"/>
      <c r="K80" s="106"/>
      <c r="L80" s="106"/>
      <c r="M80" s="106"/>
      <c r="N80" s="106"/>
      <c r="O80" s="106"/>
      <c r="P80" s="106"/>
      <c r="Q80" s="106"/>
      <c r="R80" s="106"/>
      <c r="S80" s="106"/>
    </row>
    <row r="81" spans="1:19" ht="12.75" customHeight="1" x14ac:dyDescent="0.2">
      <c r="A81" s="106"/>
      <c r="B81" s="106"/>
      <c r="C81" s="106"/>
      <c r="D81" s="106"/>
      <c r="E81" s="106"/>
      <c r="F81" s="106"/>
      <c r="G81" s="106"/>
      <c r="H81" s="106"/>
      <c r="I81" s="106"/>
      <c r="J81" s="106"/>
      <c r="K81" s="106"/>
      <c r="L81" s="106"/>
      <c r="M81" s="106"/>
      <c r="N81" s="106"/>
      <c r="O81" s="106"/>
      <c r="P81" s="106"/>
      <c r="Q81" s="106"/>
      <c r="R81" s="106"/>
      <c r="S81" s="106"/>
    </row>
    <row r="82" spans="1:19" ht="12.75" customHeight="1" x14ac:dyDescent="0.2">
      <c r="A82" s="106"/>
      <c r="B82" s="106"/>
      <c r="C82" s="106"/>
      <c r="D82" s="106"/>
      <c r="E82" s="106"/>
      <c r="F82" s="106"/>
      <c r="G82" s="106"/>
      <c r="H82" s="106"/>
      <c r="I82" s="106"/>
      <c r="J82" s="106"/>
      <c r="K82" s="106"/>
      <c r="L82" s="106"/>
      <c r="M82" s="106"/>
      <c r="N82" s="106"/>
      <c r="O82" s="106"/>
      <c r="P82" s="106"/>
      <c r="Q82" s="106"/>
      <c r="R82" s="106"/>
      <c r="S82" s="106"/>
    </row>
    <row r="83" spans="1:19" ht="12.75" customHeight="1" x14ac:dyDescent="0.2">
      <c r="A83" s="106"/>
      <c r="B83" s="106"/>
      <c r="C83" s="106"/>
      <c r="D83" s="106"/>
      <c r="E83" s="106"/>
      <c r="F83" s="106"/>
      <c r="G83" s="106"/>
      <c r="H83" s="106"/>
      <c r="I83" s="106"/>
      <c r="J83" s="106"/>
      <c r="K83" s="106"/>
      <c r="L83" s="106"/>
      <c r="M83" s="106"/>
      <c r="N83" s="106"/>
      <c r="O83" s="106"/>
      <c r="P83" s="106"/>
      <c r="Q83" s="106"/>
      <c r="R83" s="106"/>
      <c r="S83" s="106"/>
    </row>
    <row r="84" spans="1:19" ht="12.75" customHeight="1" x14ac:dyDescent="0.2">
      <c r="A84" s="106"/>
      <c r="B84" s="106"/>
      <c r="C84" s="106"/>
      <c r="D84" s="106"/>
      <c r="E84" s="106"/>
      <c r="F84" s="106"/>
      <c r="G84" s="106"/>
      <c r="H84" s="106"/>
      <c r="I84" s="106"/>
      <c r="J84" s="106"/>
      <c r="K84" s="106"/>
      <c r="L84" s="106"/>
      <c r="M84" s="106"/>
      <c r="N84" s="106"/>
      <c r="O84" s="106"/>
      <c r="P84" s="106"/>
      <c r="Q84" s="106"/>
      <c r="R84" s="106"/>
      <c r="S84" s="106"/>
    </row>
    <row r="85" spans="1:19" ht="12.75" customHeight="1" x14ac:dyDescent="0.2">
      <c r="A85" s="106"/>
      <c r="B85" s="106"/>
      <c r="C85" s="106"/>
      <c r="D85" s="106"/>
      <c r="E85" s="106"/>
      <c r="F85" s="106"/>
      <c r="G85" s="106"/>
      <c r="H85" s="106"/>
      <c r="I85" s="106"/>
      <c r="J85" s="106"/>
      <c r="K85" s="106"/>
      <c r="L85" s="106"/>
      <c r="M85" s="106"/>
      <c r="N85" s="106"/>
      <c r="O85" s="106"/>
      <c r="P85" s="106"/>
      <c r="Q85" s="106"/>
      <c r="R85" s="106"/>
      <c r="S85" s="106"/>
    </row>
    <row r="86" spans="1:19" ht="12.75" customHeight="1" x14ac:dyDescent="0.2">
      <c r="A86" s="106"/>
      <c r="B86" s="106"/>
      <c r="C86" s="106"/>
      <c r="D86" s="106"/>
      <c r="E86" s="106"/>
      <c r="F86" s="106"/>
      <c r="G86" s="106"/>
      <c r="H86" s="106"/>
      <c r="I86" s="106"/>
      <c r="J86" s="106"/>
      <c r="K86" s="106"/>
      <c r="L86" s="106"/>
      <c r="M86" s="106"/>
      <c r="N86" s="106"/>
      <c r="O86" s="106"/>
      <c r="P86" s="106"/>
      <c r="Q86" s="106"/>
      <c r="R86" s="106"/>
      <c r="S86" s="106"/>
    </row>
    <row r="87" spans="1:19" ht="12.75" customHeight="1" x14ac:dyDescent="0.2">
      <c r="A87" s="106"/>
      <c r="B87" s="106"/>
      <c r="C87" s="106"/>
      <c r="D87" s="106"/>
      <c r="E87" s="106"/>
      <c r="F87" s="106"/>
      <c r="G87" s="106"/>
      <c r="H87" s="106"/>
      <c r="I87" s="106"/>
      <c r="J87" s="106"/>
      <c r="K87" s="106"/>
      <c r="L87" s="106"/>
      <c r="M87" s="106"/>
      <c r="N87" s="106"/>
      <c r="O87" s="106"/>
      <c r="P87" s="106"/>
      <c r="Q87" s="106"/>
      <c r="R87" s="106"/>
      <c r="S87" s="106"/>
    </row>
    <row r="88" spans="1:19" ht="12.75" customHeight="1" x14ac:dyDescent="0.2">
      <c r="A88" s="106"/>
      <c r="B88" s="106"/>
      <c r="C88" s="106"/>
      <c r="D88" s="106"/>
      <c r="E88" s="106"/>
      <c r="F88" s="106"/>
      <c r="G88" s="106"/>
      <c r="H88" s="106"/>
      <c r="I88" s="106"/>
      <c r="J88" s="106"/>
      <c r="K88" s="106"/>
      <c r="L88" s="106"/>
      <c r="M88" s="106"/>
      <c r="N88" s="106"/>
      <c r="O88" s="106"/>
      <c r="P88" s="106"/>
      <c r="Q88" s="106"/>
      <c r="R88" s="106"/>
      <c r="S88" s="106"/>
    </row>
    <row r="89" spans="1:19" ht="12.75" customHeight="1" x14ac:dyDescent="0.2">
      <c r="A89" s="106"/>
      <c r="B89" s="106"/>
      <c r="C89" s="106"/>
      <c r="D89" s="106"/>
      <c r="E89" s="106"/>
      <c r="F89" s="106"/>
      <c r="G89" s="106"/>
      <c r="H89" s="106"/>
      <c r="I89" s="106"/>
      <c r="J89" s="106"/>
      <c r="K89" s="106"/>
      <c r="L89" s="106"/>
      <c r="M89" s="106"/>
      <c r="N89" s="106"/>
      <c r="O89" s="106"/>
      <c r="P89" s="106"/>
      <c r="Q89" s="106"/>
      <c r="R89" s="106"/>
      <c r="S89" s="106"/>
    </row>
    <row r="90" spans="1:19" ht="12.75" customHeight="1" x14ac:dyDescent="0.2">
      <c r="A90" s="106"/>
      <c r="B90" s="106"/>
      <c r="C90" s="106"/>
      <c r="D90" s="106"/>
      <c r="E90" s="106"/>
      <c r="F90" s="106"/>
      <c r="G90" s="106"/>
      <c r="H90" s="106"/>
      <c r="I90" s="106"/>
      <c r="J90" s="106"/>
      <c r="K90" s="106"/>
      <c r="L90" s="106"/>
      <c r="M90" s="106"/>
      <c r="N90" s="106"/>
      <c r="O90" s="106"/>
      <c r="P90" s="106"/>
      <c r="Q90" s="106"/>
      <c r="R90" s="106"/>
      <c r="S90" s="106"/>
    </row>
    <row r="91" spans="1:19" ht="12.75" customHeight="1" x14ac:dyDescent="0.2">
      <c r="A91" s="106"/>
      <c r="B91" s="106"/>
      <c r="C91" s="106"/>
      <c r="D91" s="106"/>
      <c r="E91" s="106"/>
      <c r="F91" s="106"/>
      <c r="G91" s="106"/>
      <c r="H91" s="106"/>
      <c r="I91" s="106"/>
      <c r="J91" s="106"/>
      <c r="K91" s="106"/>
      <c r="L91" s="106"/>
      <c r="M91" s="106"/>
      <c r="N91" s="106"/>
      <c r="O91" s="106"/>
      <c r="P91" s="106"/>
      <c r="Q91" s="106"/>
      <c r="R91" s="106"/>
      <c r="S91" s="106"/>
    </row>
    <row r="92" spans="1:19" ht="12.75" customHeight="1" x14ac:dyDescent="0.2">
      <c r="A92" s="106"/>
      <c r="B92" s="106"/>
      <c r="C92" s="106"/>
      <c r="D92" s="106"/>
      <c r="E92" s="106"/>
      <c r="F92" s="106"/>
      <c r="G92" s="106"/>
      <c r="H92" s="106"/>
      <c r="I92" s="106"/>
      <c r="J92" s="106"/>
      <c r="K92" s="106"/>
      <c r="L92" s="106"/>
      <c r="M92" s="106"/>
      <c r="N92" s="106"/>
      <c r="O92" s="106"/>
      <c r="P92" s="106"/>
      <c r="Q92" s="106"/>
      <c r="R92" s="106"/>
      <c r="S92" s="106"/>
    </row>
    <row r="93" spans="1:19" ht="12.75" customHeight="1" x14ac:dyDescent="0.2">
      <c r="A93" s="106"/>
      <c r="B93" s="106"/>
      <c r="C93" s="106"/>
      <c r="D93" s="106"/>
      <c r="E93" s="106"/>
      <c r="F93" s="106"/>
      <c r="G93" s="106"/>
      <c r="H93" s="106"/>
      <c r="I93" s="106"/>
      <c r="J93" s="106"/>
      <c r="K93" s="106"/>
      <c r="L93" s="106"/>
      <c r="M93" s="106"/>
      <c r="N93" s="106"/>
      <c r="O93" s="106"/>
      <c r="P93" s="106"/>
      <c r="Q93" s="106"/>
      <c r="R93" s="106"/>
      <c r="S93" s="106"/>
    </row>
    <row r="94" spans="1:19" ht="12.75" customHeight="1" x14ac:dyDescent="0.2">
      <c r="A94" s="106"/>
      <c r="B94" s="106"/>
      <c r="C94" s="106"/>
      <c r="D94" s="106"/>
      <c r="E94" s="106"/>
      <c r="F94" s="106"/>
      <c r="G94" s="106"/>
      <c r="H94" s="106"/>
      <c r="I94" s="106"/>
      <c r="J94" s="106"/>
      <c r="K94" s="106"/>
      <c r="L94" s="106"/>
      <c r="M94" s="106"/>
      <c r="N94" s="106"/>
      <c r="O94" s="106"/>
      <c r="P94" s="106"/>
      <c r="Q94" s="106"/>
      <c r="R94" s="106"/>
      <c r="S94" s="106"/>
    </row>
    <row r="95" spans="1:19" ht="12.75" customHeight="1" x14ac:dyDescent="0.2">
      <c r="A95" s="106"/>
      <c r="B95" s="106"/>
      <c r="C95" s="106"/>
      <c r="D95" s="106"/>
      <c r="E95" s="106"/>
      <c r="F95" s="106"/>
      <c r="G95" s="106"/>
      <c r="H95" s="106"/>
      <c r="I95" s="106"/>
      <c r="J95" s="106"/>
      <c r="K95" s="106"/>
      <c r="L95" s="106"/>
      <c r="M95" s="106"/>
      <c r="N95" s="106"/>
      <c r="O95" s="106"/>
      <c r="P95" s="106"/>
      <c r="Q95" s="106"/>
      <c r="R95" s="106"/>
      <c r="S95" s="106"/>
    </row>
    <row r="96" spans="1:19" ht="12.75" customHeight="1" x14ac:dyDescent="0.2">
      <c r="A96" s="106"/>
      <c r="B96" s="106"/>
      <c r="C96" s="106"/>
      <c r="D96" s="106"/>
      <c r="E96" s="106"/>
      <c r="F96" s="106"/>
      <c r="G96" s="106"/>
      <c r="H96" s="106"/>
      <c r="I96" s="106"/>
      <c r="J96" s="106"/>
      <c r="K96" s="106"/>
      <c r="L96" s="106"/>
      <c r="M96" s="106"/>
      <c r="N96" s="106"/>
      <c r="O96" s="106"/>
      <c r="P96" s="106"/>
      <c r="Q96" s="106"/>
      <c r="R96" s="106"/>
      <c r="S96" s="106"/>
    </row>
    <row r="97" spans="1:19" ht="12.75" customHeight="1" x14ac:dyDescent="0.2">
      <c r="A97" s="106"/>
      <c r="B97" s="106"/>
      <c r="C97" s="106"/>
      <c r="D97" s="106"/>
      <c r="E97" s="106"/>
      <c r="F97" s="106"/>
      <c r="G97" s="106"/>
      <c r="H97" s="106"/>
      <c r="I97" s="106"/>
      <c r="J97" s="106"/>
      <c r="K97" s="106"/>
      <c r="L97" s="106"/>
      <c r="M97" s="106"/>
      <c r="N97" s="106"/>
      <c r="O97" s="106"/>
      <c r="P97" s="106"/>
      <c r="Q97" s="106"/>
      <c r="R97" s="106"/>
      <c r="S97" s="106"/>
    </row>
    <row r="98" spans="1:19" ht="12.75" customHeight="1" x14ac:dyDescent="0.2">
      <c r="A98" s="106"/>
      <c r="B98" s="106"/>
      <c r="C98" s="106"/>
      <c r="D98" s="106"/>
      <c r="E98" s="106"/>
      <c r="F98" s="106"/>
      <c r="G98" s="106"/>
      <c r="H98" s="106"/>
      <c r="I98" s="106"/>
      <c r="J98" s="106"/>
      <c r="K98" s="106"/>
      <c r="L98" s="106"/>
      <c r="M98" s="106"/>
      <c r="N98" s="106"/>
      <c r="O98" s="106"/>
      <c r="P98" s="106"/>
      <c r="Q98" s="106"/>
      <c r="R98" s="106"/>
      <c r="S98" s="106"/>
    </row>
    <row r="99" spans="1:19" ht="12.75" customHeight="1" x14ac:dyDescent="0.2">
      <c r="A99" s="106"/>
      <c r="B99" s="106"/>
      <c r="C99" s="106"/>
      <c r="D99" s="106"/>
      <c r="E99" s="106"/>
      <c r="F99" s="106"/>
      <c r="G99" s="106"/>
      <c r="H99" s="106"/>
      <c r="I99" s="106"/>
      <c r="J99" s="106"/>
      <c r="K99" s="106"/>
      <c r="L99" s="106"/>
      <c r="M99" s="106"/>
      <c r="N99" s="106"/>
      <c r="O99" s="106"/>
      <c r="P99" s="106"/>
      <c r="Q99" s="106"/>
      <c r="R99" s="106"/>
      <c r="S99" s="106"/>
    </row>
    <row r="100" spans="1:19" ht="12.75" customHeight="1" x14ac:dyDescent="0.2">
      <c r="A100" s="106"/>
      <c r="B100" s="106"/>
      <c r="C100" s="106"/>
      <c r="D100" s="106"/>
      <c r="E100" s="106"/>
      <c r="F100" s="106"/>
      <c r="G100" s="106"/>
      <c r="H100" s="106"/>
      <c r="I100" s="106"/>
      <c r="J100" s="106"/>
      <c r="K100" s="106"/>
      <c r="L100" s="106"/>
      <c r="M100" s="106"/>
      <c r="N100" s="106"/>
      <c r="O100" s="106"/>
      <c r="P100" s="106"/>
      <c r="Q100" s="106"/>
      <c r="R100" s="106"/>
      <c r="S100" s="106"/>
    </row>
    <row r="101" spans="1:19" ht="12.75" customHeight="1" x14ac:dyDescent="0.2">
      <c r="A101" s="106"/>
      <c r="B101" s="106"/>
      <c r="C101" s="106"/>
      <c r="D101" s="106"/>
      <c r="E101" s="106"/>
      <c r="F101" s="106"/>
      <c r="G101" s="106"/>
      <c r="H101" s="106"/>
      <c r="I101" s="106"/>
      <c r="J101" s="106"/>
      <c r="K101" s="106"/>
      <c r="L101" s="106"/>
      <c r="M101" s="106"/>
      <c r="N101" s="106"/>
      <c r="O101" s="106"/>
      <c r="P101" s="106"/>
      <c r="Q101" s="106"/>
      <c r="R101" s="106"/>
      <c r="S101" s="106"/>
    </row>
    <row r="102" spans="1:19" ht="12.75" customHeight="1" x14ac:dyDescent="0.2">
      <c r="A102" s="106"/>
      <c r="B102" s="106"/>
      <c r="C102" s="106"/>
      <c r="D102" s="106"/>
      <c r="E102" s="106"/>
      <c r="F102" s="106"/>
      <c r="G102" s="106"/>
      <c r="H102" s="106"/>
      <c r="I102" s="106"/>
      <c r="J102" s="106"/>
      <c r="K102" s="106"/>
      <c r="L102" s="106"/>
      <c r="M102" s="106"/>
      <c r="N102" s="106"/>
      <c r="O102" s="106"/>
      <c r="P102" s="106"/>
      <c r="Q102" s="106"/>
      <c r="R102" s="106"/>
      <c r="S102" s="106"/>
    </row>
    <row r="103" spans="1:19" ht="12.75" customHeight="1" x14ac:dyDescent="0.2">
      <c r="A103" s="106"/>
      <c r="B103" s="106"/>
      <c r="C103" s="106"/>
      <c r="D103" s="106"/>
      <c r="E103" s="106"/>
      <c r="F103" s="106"/>
      <c r="G103" s="106"/>
      <c r="H103" s="106"/>
      <c r="I103" s="106"/>
      <c r="J103" s="106"/>
      <c r="K103" s="106"/>
      <c r="L103" s="106"/>
      <c r="M103" s="106"/>
      <c r="N103" s="106"/>
      <c r="O103" s="106"/>
      <c r="P103" s="106"/>
      <c r="Q103" s="106"/>
      <c r="R103" s="106"/>
      <c r="S103" s="106"/>
    </row>
    <row r="104" spans="1:19" ht="12.75" customHeight="1" x14ac:dyDescent="0.2">
      <c r="A104" s="106"/>
      <c r="B104" s="106"/>
      <c r="C104" s="106"/>
      <c r="D104" s="106"/>
      <c r="E104" s="106"/>
      <c r="F104" s="106"/>
      <c r="G104" s="106"/>
      <c r="H104" s="106"/>
      <c r="I104" s="106"/>
      <c r="J104" s="106"/>
      <c r="K104" s="106"/>
      <c r="L104" s="106"/>
      <c r="M104" s="106"/>
      <c r="N104" s="106"/>
      <c r="O104" s="106"/>
      <c r="P104" s="106"/>
      <c r="Q104" s="106"/>
      <c r="R104" s="106"/>
      <c r="S104" s="106"/>
    </row>
    <row r="105" spans="1:19" ht="12.75" customHeight="1" x14ac:dyDescent="0.2">
      <c r="A105" s="106"/>
      <c r="B105" s="106"/>
      <c r="C105" s="106"/>
      <c r="D105" s="106"/>
      <c r="E105" s="106"/>
      <c r="F105" s="106"/>
      <c r="G105" s="106"/>
      <c r="H105" s="106"/>
      <c r="I105" s="106"/>
      <c r="J105" s="106"/>
      <c r="K105" s="106"/>
      <c r="L105" s="106"/>
      <c r="M105" s="106"/>
      <c r="N105" s="106"/>
      <c r="O105" s="106"/>
      <c r="P105" s="106"/>
      <c r="Q105" s="106"/>
      <c r="R105" s="106"/>
      <c r="S105" s="106"/>
    </row>
    <row r="106" spans="1:19" ht="12.75" customHeight="1" x14ac:dyDescent="0.2">
      <c r="A106" s="106"/>
      <c r="B106" s="106"/>
      <c r="C106" s="106"/>
      <c r="D106" s="106"/>
      <c r="E106" s="106"/>
      <c r="F106" s="106"/>
      <c r="G106" s="106"/>
      <c r="H106" s="106"/>
      <c r="I106" s="106"/>
      <c r="J106" s="106"/>
      <c r="K106" s="106"/>
      <c r="L106" s="106"/>
      <c r="M106" s="106"/>
      <c r="N106" s="106"/>
      <c r="O106" s="106"/>
      <c r="P106" s="106"/>
      <c r="Q106" s="106"/>
      <c r="R106" s="106"/>
      <c r="S106" s="106"/>
    </row>
    <row r="107" spans="1:19" ht="12.75" customHeight="1" x14ac:dyDescent="0.2">
      <c r="A107" s="106"/>
      <c r="B107" s="106"/>
      <c r="C107" s="106"/>
      <c r="D107" s="106"/>
      <c r="E107" s="106"/>
      <c r="F107" s="106"/>
      <c r="G107" s="106"/>
      <c r="H107" s="106"/>
      <c r="I107" s="106"/>
      <c r="J107" s="106"/>
      <c r="K107" s="106"/>
      <c r="L107" s="106"/>
      <c r="M107" s="106"/>
      <c r="N107" s="106"/>
      <c r="O107" s="106"/>
      <c r="P107" s="106"/>
      <c r="Q107" s="106"/>
      <c r="R107" s="106"/>
      <c r="S107" s="106"/>
    </row>
    <row r="108" spans="1:19" ht="12.75" customHeight="1" x14ac:dyDescent="0.2">
      <c r="A108" s="106"/>
      <c r="B108" s="106"/>
      <c r="C108" s="106"/>
      <c r="D108" s="106"/>
      <c r="E108" s="106"/>
      <c r="F108" s="106"/>
      <c r="G108" s="106"/>
      <c r="H108" s="106"/>
      <c r="I108" s="106"/>
      <c r="J108" s="106"/>
      <c r="K108" s="106"/>
      <c r="L108" s="106"/>
      <c r="M108" s="106"/>
      <c r="N108" s="106"/>
      <c r="O108" s="106"/>
      <c r="P108" s="106"/>
      <c r="Q108" s="106"/>
      <c r="R108" s="106"/>
      <c r="S108" s="106"/>
    </row>
    <row r="109" spans="1:19" ht="12.75" customHeight="1" x14ac:dyDescent="0.2">
      <c r="A109" s="106"/>
      <c r="B109" s="106"/>
      <c r="C109" s="106"/>
      <c r="D109" s="106"/>
      <c r="E109" s="106"/>
      <c r="F109" s="106"/>
      <c r="G109" s="106"/>
      <c r="H109" s="106"/>
      <c r="I109" s="106"/>
      <c r="J109" s="106"/>
      <c r="K109" s="106"/>
      <c r="L109" s="106"/>
      <c r="M109" s="106"/>
      <c r="N109" s="106"/>
      <c r="O109" s="106"/>
      <c r="P109" s="106"/>
      <c r="Q109" s="106"/>
      <c r="R109" s="106"/>
      <c r="S109" s="106"/>
    </row>
    <row r="110" spans="1:19" ht="12.75" customHeight="1" x14ac:dyDescent="0.2">
      <c r="A110" s="106"/>
      <c r="B110" s="106"/>
      <c r="C110" s="106"/>
      <c r="D110" s="106"/>
      <c r="E110" s="106"/>
      <c r="F110" s="106"/>
      <c r="G110" s="106"/>
      <c r="H110" s="106"/>
      <c r="I110" s="106"/>
      <c r="J110" s="106"/>
      <c r="K110" s="106"/>
      <c r="L110" s="106"/>
      <c r="M110" s="106"/>
      <c r="N110" s="106"/>
      <c r="O110" s="106"/>
      <c r="P110" s="106"/>
      <c r="Q110" s="106"/>
      <c r="R110" s="106"/>
      <c r="S110" s="106"/>
    </row>
    <row r="111" spans="1:19" ht="12.75" customHeight="1" x14ac:dyDescent="0.2">
      <c r="A111" s="106"/>
      <c r="B111" s="106"/>
      <c r="C111" s="106"/>
      <c r="D111" s="106"/>
      <c r="E111" s="106"/>
      <c r="F111" s="106"/>
      <c r="G111" s="106"/>
      <c r="H111" s="106"/>
      <c r="I111" s="106"/>
      <c r="J111" s="106"/>
      <c r="K111" s="106"/>
      <c r="L111" s="106"/>
      <c r="M111" s="106"/>
      <c r="N111" s="106"/>
      <c r="O111" s="106"/>
      <c r="P111" s="106"/>
      <c r="Q111" s="106"/>
      <c r="R111" s="106"/>
      <c r="S111" s="106"/>
    </row>
    <row r="112" spans="1:19" ht="12.75" customHeight="1" x14ac:dyDescent="0.2">
      <c r="A112" s="106"/>
      <c r="B112" s="106"/>
      <c r="C112" s="106"/>
      <c r="D112" s="106"/>
      <c r="E112" s="106"/>
      <c r="F112" s="106"/>
      <c r="G112" s="106"/>
      <c r="H112" s="106"/>
      <c r="I112" s="106"/>
      <c r="J112" s="106"/>
      <c r="K112" s="106"/>
      <c r="L112" s="106"/>
      <c r="M112" s="106"/>
      <c r="N112" s="106"/>
      <c r="O112" s="106"/>
      <c r="P112" s="106"/>
      <c r="Q112" s="106"/>
      <c r="R112" s="106"/>
      <c r="S112" s="106"/>
    </row>
    <row r="113" spans="1:19" ht="12.75" customHeight="1" x14ac:dyDescent="0.2">
      <c r="A113" s="106"/>
      <c r="B113" s="106"/>
      <c r="C113" s="106"/>
      <c r="D113" s="106"/>
      <c r="E113" s="106"/>
      <c r="F113" s="106"/>
      <c r="G113" s="106"/>
      <c r="H113" s="106"/>
      <c r="I113" s="106"/>
      <c r="J113" s="106"/>
      <c r="K113" s="106"/>
      <c r="L113" s="106"/>
      <c r="M113" s="106"/>
      <c r="N113" s="106"/>
      <c r="O113" s="106"/>
      <c r="P113" s="106"/>
      <c r="Q113" s="106"/>
      <c r="R113" s="106"/>
      <c r="S113" s="106"/>
    </row>
    <row r="114" spans="1:19" ht="12.75" customHeight="1" x14ac:dyDescent="0.2">
      <c r="A114" s="106"/>
      <c r="B114" s="106"/>
      <c r="C114" s="106"/>
      <c r="D114" s="106"/>
      <c r="E114" s="106"/>
      <c r="F114" s="106"/>
      <c r="G114" s="106"/>
      <c r="H114" s="106"/>
      <c r="I114" s="106"/>
      <c r="J114" s="106"/>
      <c r="K114" s="106"/>
      <c r="L114" s="106"/>
      <c r="M114" s="106"/>
      <c r="N114" s="106"/>
      <c r="O114" s="106"/>
      <c r="P114" s="106"/>
      <c r="Q114" s="106"/>
      <c r="R114" s="106"/>
      <c r="S114" s="106"/>
    </row>
    <row r="115" spans="1:19" ht="12.75" customHeight="1" x14ac:dyDescent="0.2">
      <c r="A115" s="106"/>
      <c r="B115" s="106"/>
      <c r="C115" s="106"/>
      <c r="D115" s="106"/>
      <c r="E115" s="106"/>
      <c r="F115" s="106"/>
      <c r="G115" s="106"/>
      <c r="H115" s="106"/>
      <c r="I115" s="106"/>
      <c r="J115" s="106"/>
      <c r="K115" s="106"/>
      <c r="L115" s="106"/>
      <c r="M115" s="106"/>
      <c r="N115" s="106"/>
      <c r="O115" s="106"/>
      <c r="P115" s="106"/>
      <c r="Q115" s="106"/>
      <c r="R115" s="106"/>
      <c r="S115" s="106"/>
    </row>
    <row r="116" spans="1:19" ht="12.75" customHeight="1" x14ac:dyDescent="0.2">
      <c r="A116" s="106"/>
      <c r="B116" s="106"/>
      <c r="C116" s="106"/>
      <c r="D116" s="106"/>
      <c r="E116" s="106"/>
      <c r="F116" s="106"/>
      <c r="G116" s="106"/>
      <c r="H116" s="106"/>
      <c r="I116" s="106"/>
      <c r="J116" s="106"/>
      <c r="K116" s="106"/>
      <c r="L116" s="106"/>
      <c r="M116" s="106"/>
      <c r="N116" s="106"/>
      <c r="O116" s="106"/>
      <c r="P116" s="106"/>
      <c r="Q116" s="106"/>
      <c r="R116" s="106"/>
      <c r="S116" s="106"/>
    </row>
    <row r="117" spans="1:19" ht="12.75" customHeight="1" x14ac:dyDescent="0.2">
      <c r="A117" s="106"/>
      <c r="B117" s="106"/>
      <c r="C117" s="106"/>
      <c r="D117" s="106"/>
      <c r="E117" s="106"/>
      <c r="F117" s="106"/>
      <c r="G117" s="106"/>
      <c r="H117" s="106"/>
      <c r="I117" s="106"/>
      <c r="J117" s="106"/>
      <c r="K117" s="106"/>
      <c r="L117" s="106"/>
      <c r="M117" s="106"/>
      <c r="N117" s="106"/>
      <c r="O117" s="106"/>
      <c r="P117" s="106"/>
      <c r="Q117" s="106"/>
      <c r="R117" s="106"/>
      <c r="S117" s="106"/>
    </row>
    <row r="118" spans="1:19" ht="12.75" customHeight="1" x14ac:dyDescent="0.2">
      <c r="A118" s="106"/>
      <c r="B118" s="106"/>
      <c r="C118" s="106"/>
      <c r="D118" s="106"/>
      <c r="E118" s="106"/>
      <c r="F118" s="106"/>
      <c r="G118" s="106"/>
      <c r="H118" s="106"/>
      <c r="I118" s="106"/>
      <c r="J118" s="106"/>
      <c r="K118" s="106"/>
      <c r="L118" s="106"/>
      <c r="M118" s="106"/>
      <c r="N118" s="106"/>
      <c r="O118" s="106"/>
      <c r="P118" s="106"/>
      <c r="Q118" s="106"/>
      <c r="R118" s="106"/>
      <c r="S118" s="106"/>
    </row>
    <row r="119" spans="1:19" ht="12.75" customHeight="1" x14ac:dyDescent="0.2">
      <c r="A119" s="106"/>
      <c r="B119" s="106"/>
      <c r="C119" s="106"/>
      <c r="D119" s="106"/>
      <c r="E119" s="106"/>
      <c r="F119" s="106"/>
      <c r="G119" s="106"/>
      <c r="H119" s="106"/>
      <c r="I119" s="106"/>
      <c r="J119" s="106"/>
      <c r="K119" s="106"/>
      <c r="L119" s="106"/>
      <c r="M119" s="106"/>
      <c r="N119" s="106"/>
      <c r="O119" s="106"/>
      <c r="P119" s="106"/>
      <c r="Q119" s="106"/>
      <c r="R119" s="106"/>
      <c r="S119" s="106"/>
    </row>
    <row r="120" spans="1:19" ht="12.75" customHeight="1" x14ac:dyDescent="0.2">
      <c r="A120" s="106"/>
      <c r="B120" s="106"/>
      <c r="C120" s="106"/>
      <c r="D120" s="106"/>
      <c r="E120" s="106"/>
      <c r="F120" s="106"/>
      <c r="G120" s="106"/>
      <c r="H120" s="106"/>
      <c r="I120" s="106"/>
      <c r="J120" s="106"/>
      <c r="K120" s="106"/>
      <c r="L120" s="106"/>
      <c r="M120" s="106"/>
      <c r="N120" s="106"/>
      <c r="O120" s="106"/>
      <c r="P120" s="106"/>
      <c r="Q120" s="106"/>
      <c r="R120" s="106"/>
      <c r="S120" s="106"/>
    </row>
    <row r="121" spans="1:19" ht="12.75" customHeight="1" x14ac:dyDescent="0.2">
      <c r="A121" s="106"/>
      <c r="B121" s="106"/>
      <c r="C121" s="106"/>
      <c r="D121" s="106"/>
      <c r="E121" s="106"/>
      <c r="F121" s="106"/>
      <c r="G121" s="106"/>
      <c r="H121" s="106"/>
      <c r="I121" s="106"/>
      <c r="J121" s="106"/>
      <c r="K121" s="106"/>
      <c r="L121" s="106"/>
      <c r="M121" s="106"/>
      <c r="N121" s="106"/>
      <c r="O121" s="106"/>
      <c r="P121" s="106"/>
      <c r="Q121" s="106"/>
      <c r="R121" s="106"/>
      <c r="S121" s="106"/>
    </row>
    <row r="122" spans="1:19" ht="12.75" customHeight="1" x14ac:dyDescent="0.2">
      <c r="A122" s="106"/>
      <c r="B122" s="106"/>
      <c r="C122" s="106"/>
      <c r="D122" s="106"/>
      <c r="E122" s="106"/>
      <c r="F122" s="106"/>
      <c r="G122" s="106"/>
      <c r="H122" s="106"/>
      <c r="I122" s="106"/>
      <c r="J122" s="106"/>
      <c r="K122" s="106"/>
      <c r="L122" s="106"/>
      <c r="M122" s="106"/>
      <c r="N122" s="106"/>
      <c r="O122" s="106"/>
      <c r="P122" s="106"/>
      <c r="Q122" s="106"/>
      <c r="R122" s="106"/>
      <c r="S122" s="106"/>
    </row>
    <row r="123" spans="1:19" ht="12.75" customHeight="1" x14ac:dyDescent="0.2">
      <c r="A123" s="106"/>
      <c r="B123" s="106"/>
      <c r="C123" s="106"/>
      <c r="D123" s="106"/>
      <c r="E123" s="106"/>
      <c r="F123" s="106"/>
      <c r="G123" s="106"/>
      <c r="H123" s="106"/>
      <c r="I123" s="106"/>
      <c r="J123" s="106"/>
      <c r="K123" s="106"/>
      <c r="L123" s="106"/>
      <c r="M123" s="106"/>
      <c r="N123" s="106"/>
      <c r="O123" s="106"/>
      <c r="P123" s="106"/>
      <c r="Q123" s="106"/>
      <c r="R123" s="106"/>
      <c r="S123" s="106"/>
    </row>
    <row r="124" spans="1:19" ht="12.75" customHeight="1" x14ac:dyDescent="0.2">
      <c r="A124" s="106"/>
      <c r="B124" s="106"/>
      <c r="C124" s="106"/>
      <c r="D124" s="106"/>
      <c r="E124" s="106"/>
      <c r="F124" s="106"/>
      <c r="G124" s="106"/>
      <c r="H124" s="106"/>
      <c r="I124" s="106"/>
      <c r="J124" s="106"/>
      <c r="K124" s="106"/>
      <c r="L124" s="106"/>
      <c r="M124" s="106"/>
      <c r="N124" s="106"/>
      <c r="O124" s="106"/>
      <c r="P124" s="106"/>
      <c r="Q124" s="106"/>
      <c r="R124" s="106"/>
      <c r="S124" s="106"/>
    </row>
    <row r="125" spans="1:19" ht="12.75" customHeight="1" x14ac:dyDescent="0.2">
      <c r="A125" s="106"/>
      <c r="B125" s="106"/>
      <c r="C125" s="106"/>
      <c r="D125" s="106"/>
      <c r="E125" s="106"/>
      <c r="F125" s="106"/>
      <c r="G125" s="106"/>
      <c r="H125" s="106"/>
      <c r="I125" s="106"/>
      <c r="J125" s="106"/>
      <c r="K125" s="106"/>
      <c r="L125" s="106"/>
      <c r="M125" s="106"/>
      <c r="N125" s="106"/>
      <c r="O125" s="106"/>
      <c r="P125" s="106"/>
      <c r="Q125" s="106"/>
      <c r="R125" s="106"/>
      <c r="S125" s="106"/>
    </row>
    <row r="126" spans="1:19" ht="12.75" customHeight="1" x14ac:dyDescent="0.2">
      <c r="A126" s="106"/>
      <c r="B126" s="106"/>
      <c r="C126" s="106"/>
      <c r="D126" s="106"/>
      <c r="E126" s="106"/>
      <c r="F126" s="106"/>
      <c r="G126" s="106"/>
      <c r="H126" s="106"/>
      <c r="I126" s="106"/>
      <c r="J126" s="106"/>
      <c r="K126" s="106"/>
      <c r="L126" s="106"/>
      <c r="M126" s="106"/>
      <c r="N126" s="106"/>
      <c r="O126" s="106"/>
      <c r="P126" s="106"/>
      <c r="Q126" s="106"/>
      <c r="R126" s="106"/>
      <c r="S126" s="106"/>
    </row>
    <row r="127" spans="1:19" ht="12.75" customHeight="1" x14ac:dyDescent="0.2">
      <c r="A127" s="106"/>
      <c r="B127" s="106"/>
      <c r="C127" s="106"/>
      <c r="D127" s="106"/>
      <c r="E127" s="106"/>
      <c r="F127" s="106"/>
      <c r="G127" s="106"/>
      <c r="H127" s="106"/>
      <c r="I127" s="106"/>
      <c r="J127" s="106"/>
      <c r="K127" s="106"/>
      <c r="L127" s="106"/>
      <c r="M127" s="106"/>
      <c r="N127" s="106"/>
      <c r="O127" s="106"/>
      <c r="P127" s="106"/>
      <c r="Q127" s="106"/>
      <c r="R127" s="106"/>
      <c r="S127" s="106"/>
    </row>
    <row r="128" spans="1:19" ht="12.75" customHeight="1" x14ac:dyDescent="0.2">
      <c r="A128" s="106"/>
      <c r="B128" s="106"/>
      <c r="C128" s="106"/>
      <c r="D128" s="106"/>
      <c r="E128" s="106"/>
      <c r="F128" s="106"/>
      <c r="G128" s="106"/>
      <c r="H128" s="106"/>
      <c r="I128" s="106"/>
      <c r="J128" s="106"/>
      <c r="K128" s="106"/>
      <c r="L128" s="106"/>
      <c r="M128" s="106"/>
      <c r="N128" s="106"/>
      <c r="O128" s="106"/>
      <c r="P128" s="106"/>
      <c r="Q128" s="106"/>
      <c r="R128" s="106"/>
      <c r="S128" s="106"/>
    </row>
    <row r="129" spans="1:19" ht="12.75" customHeight="1" x14ac:dyDescent="0.2">
      <c r="A129" s="106"/>
      <c r="B129" s="106"/>
      <c r="C129" s="106"/>
      <c r="D129" s="106"/>
      <c r="E129" s="106"/>
      <c r="F129" s="106"/>
      <c r="G129" s="106"/>
      <c r="H129" s="106"/>
      <c r="I129" s="106"/>
      <c r="J129" s="106"/>
      <c r="K129" s="106"/>
      <c r="L129" s="106"/>
      <c r="M129" s="106"/>
      <c r="N129" s="106"/>
      <c r="O129" s="106"/>
      <c r="P129" s="106"/>
      <c r="Q129" s="106"/>
      <c r="R129" s="106"/>
      <c r="S129" s="106"/>
    </row>
    <row r="130" spans="1:19" ht="12.75" customHeight="1" x14ac:dyDescent="0.2">
      <c r="A130" s="106"/>
      <c r="B130" s="106"/>
      <c r="C130" s="106"/>
      <c r="D130" s="106"/>
      <c r="E130" s="106"/>
      <c r="F130" s="106"/>
      <c r="G130" s="106"/>
      <c r="H130" s="106"/>
      <c r="I130" s="106"/>
      <c r="J130" s="106"/>
      <c r="K130" s="106"/>
      <c r="L130" s="106"/>
      <c r="M130" s="106"/>
      <c r="N130" s="106"/>
      <c r="O130" s="106"/>
      <c r="P130" s="106"/>
      <c r="Q130" s="106"/>
      <c r="R130" s="106"/>
      <c r="S130" s="106"/>
    </row>
    <row r="131" spans="1:19" ht="12.75" customHeight="1" x14ac:dyDescent="0.2">
      <c r="A131" s="106"/>
      <c r="B131" s="106"/>
      <c r="C131" s="106"/>
      <c r="D131" s="106"/>
      <c r="E131" s="106"/>
      <c r="F131" s="106"/>
      <c r="G131" s="106"/>
      <c r="H131" s="106"/>
      <c r="I131" s="106"/>
      <c r="J131" s="106"/>
      <c r="K131" s="106"/>
      <c r="L131" s="106"/>
      <c r="M131" s="106"/>
      <c r="N131" s="106"/>
      <c r="O131" s="106"/>
      <c r="P131" s="106"/>
      <c r="Q131" s="106"/>
      <c r="R131" s="106"/>
      <c r="S131" s="106"/>
    </row>
    <row r="132" spans="1:19" ht="12.75" customHeight="1" x14ac:dyDescent="0.2">
      <c r="A132" s="106"/>
      <c r="B132" s="106"/>
      <c r="C132" s="106"/>
      <c r="D132" s="106"/>
      <c r="E132" s="106"/>
      <c r="F132" s="106"/>
      <c r="G132" s="106"/>
      <c r="H132" s="106"/>
      <c r="I132" s="106"/>
      <c r="J132" s="106"/>
      <c r="K132" s="106"/>
      <c r="L132" s="106"/>
      <c r="M132" s="106"/>
      <c r="N132" s="106"/>
      <c r="O132" s="106"/>
      <c r="P132" s="106"/>
      <c r="Q132" s="106"/>
      <c r="R132" s="106"/>
      <c r="S132" s="106"/>
    </row>
    <row r="133" spans="1:19" ht="12.75" customHeight="1" x14ac:dyDescent="0.2">
      <c r="A133" s="106"/>
      <c r="B133" s="106"/>
      <c r="C133" s="106"/>
      <c r="D133" s="106"/>
      <c r="E133" s="106"/>
      <c r="F133" s="106"/>
      <c r="G133" s="106"/>
      <c r="H133" s="106"/>
      <c r="I133" s="106"/>
      <c r="J133" s="106"/>
      <c r="K133" s="106"/>
      <c r="L133" s="106"/>
      <c r="M133" s="106"/>
      <c r="N133" s="106"/>
      <c r="O133" s="106"/>
      <c r="P133" s="106"/>
      <c r="Q133" s="106"/>
      <c r="R133" s="106"/>
      <c r="S133" s="106"/>
    </row>
    <row r="134" spans="1:19" ht="12.75" customHeight="1" x14ac:dyDescent="0.2">
      <c r="A134" s="106"/>
      <c r="B134" s="106"/>
      <c r="C134" s="106"/>
      <c r="D134" s="106"/>
      <c r="E134" s="106"/>
      <c r="F134" s="106"/>
      <c r="G134" s="106"/>
      <c r="H134" s="106"/>
      <c r="I134" s="106"/>
      <c r="J134" s="106"/>
      <c r="K134" s="106"/>
      <c r="L134" s="106"/>
      <c r="M134" s="106"/>
      <c r="N134" s="106"/>
      <c r="O134" s="106"/>
      <c r="P134" s="106"/>
      <c r="Q134" s="106"/>
      <c r="R134" s="106"/>
      <c r="S134" s="106"/>
    </row>
    <row r="135" spans="1:19" ht="12.75" customHeight="1" x14ac:dyDescent="0.2">
      <c r="A135" s="106"/>
      <c r="B135" s="106"/>
      <c r="C135" s="106"/>
      <c r="D135" s="106"/>
      <c r="E135" s="106"/>
      <c r="F135" s="106"/>
      <c r="G135" s="106"/>
      <c r="H135" s="106"/>
      <c r="I135" s="106"/>
      <c r="J135" s="106"/>
      <c r="K135" s="106"/>
      <c r="L135" s="106"/>
      <c r="M135" s="106"/>
      <c r="N135" s="106"/>
      <c r="O135" s="106"/>
      <c r="P135" s="106"/>
      <c r="Q135" s="106"/>
      <c r="R135" s="106"/>
      <c r="S135" s="106"/>
    </row>
    <row r="136" spans="1:19" ht="12.75" customHeight="1" x14ac:dyDescent="0.2">
      <c r="A136" s="106"/>
      <c r="B136" s="106"/>
      <c r="C136" s="106"/>
      <c r="D136" s="106"/>
      <c r="E136" s="106"/>
      <c r="F136" s="106"/>
      <c r="G136" s="106"/>
      <c r="H136" s="106"/>
      <c r="I136" s="106"/>
      <c r="J136" s="106"/>
      <c r="K136" s="106"/>
      <c r="L136" s="106"/>
      <c r="M136" s="106"/>
      <c r="N136" s="106"/>
      <c r="O136" s="106"/>
      <c r="P136" s="106"/>
      <c r="Q136" s="106"/>
      <c r="R136" s="106"/>
      <c r="S136" s="106"/>
    </row>
    <row r="137" spans="1:19" ht="12.75" customHeight="1" x14ac:dyDescent="0.2">
      <c r="A137" s="106"/>
      <c r="B137" s="106"/>
      <c r="C137" s="106"/>
      <c r="D137" s="106"/>
      <c r="E137" s="106"/>
      <c r="F137" s="106"/>
      <c r="G137" s="106"/>
      <c r="H137" s="106"/>
      <c r="I137" s="106"/>
      <c r="J137" s="106"/>
      <c r="K137" s="106"/>
      <c r="L137" s="106"/>
      <c r="M137" s="106"/>
      <c r="N137" s="106"/>
      <c r="O137" s="106"/>
      <c r="P137" s="106"/>
      <c r="Q137" s="106"/>
      <c r="R137" s="106"/>
      <c r="S137" s="106"/>
    </row>
    <row r="138" spans="1:19" ht="12.75" customHeight="1" x14ac:dyDescent="0.2">
      <c r="A138" s="106"/>
      <c r="B138" s="106"/>
      <c r="C138" s="106"/>
      <c r="D138" s="106"/>
      <c r="E138" s="106"/>
      <c r="F138" s="106"/>
      <c r="G138" s="106"/>
      <c r="H138" s="106"/>
      <c r="I138" s="106"/>
      <c r="J138" s="106"/>
      <c r="K138" s="106"/>
      <c r="L138" s="106"/>
      <c r="M138" s="106"/>
      <c r="N138" s="106"/>
      <c r="O138" s="106"/>
      <c r="P138" s="106"/>
      <c r="Q138" s="106"/>
      <c r="R138" s="106"/>
      <c r="S138" s="106"/>
    </row>
    <row r="139" spans="1:19" ht="12.75" customHeight="1" x14ac:dyDescent="0.2">
      <c r="A139" s="106"/>
      <c r="B139" s="106"/>
      <c r="C139" s="106"/>
      <c r="D139" s="106"/>
      <c r="E139" s="106"/>
      <c r="F139" s="106"/>
      <c r="G139" s="106"/>
      <c r="H139" s="106"/>
      <c r="I139" s="106"/>
      <c r="J139" s="106"/>
      <c r="K139" s="106"/>
      <c r="L139" s="106"/>
      <c r="M139" s="106"/>
      <c r="N139" s="106"/>
      <c r="O139" s="106"/>
      <c r="P139" s="106"/>
      <c r="Q139" s="106"/>
      <c r="R139" s="106"/>
      <c r="S139" s="106"/>
    </row>
    <row r="140" spans="1:19" ht="12.75" customHeight="1" x14ac:dyDescent="0.2">
      <c r="A140" s="106"/>
      <c r="B140" s="106"/>
      <c r="C140" s="106"/>
      <c r="D140" s="106"/>
      <c r="E140" s="106"/>
      <c r="F140" s="106"/>
      <c r="G140" s="106"/>
      <c r="H140" s="106"/>
      <c r="I140" s="106"/>
      <c r="J140" s="106"/>
      <c r="K140" s="106"/>
      <c r="L140" s="106"/>
      <c r="M140" s="106"/>
      <c r="N140" s="106"/>
      <c r="O140" s="106"/>
      <c r="P140" s="106"/>
      <c r="Q140" s="106"/>
      <c r="R140" s="106"/>
      <c r="S140" s="106"/>
    </row>
    <row r="141" spans="1:19" ht="12.75" customHeight="1" x14ac:dyDescent="0.2">
      <c r="A141" s="106"/>
      <c r="B141" s="106"/>
      <c r="C141" s="106"/>
      <c r="D141" s="106"/>
      <c r="E141" s="106"/>
      <c r="F141" s="106"/>
      <c r="G141" s="106"/>
      <c r="H141" s="106"/>
      <c r="I141" s="106"/>
      <c r="J141" s="106"/>
      <c r="K141" s="106"/>
      <c r="L141" s="106"/>
      <c r="M141" s="106"/>
      <c r="N141" s="106"/>
      <c r="O141" s="106"/>
      <c r="P141" s="106"/>
      <c r="Q141" s="106"/>
      <c r="R141" s="106"/>
      <c r="S141" s="106"/>
    </row>
    <row r="142" spans="1:19" ht="12.75" customHeight="1" x14ac:dyDescent="0.2">
      <c r="A142" s="106"/>
      <c r="B142" s="106"/>
      <c r="C142" s="106"/>
      <c r="D142" s="106"/>
      <c r="E142" s="106"/>
      <c r="F142" s="106"/>
      <c r="G142" s="106"/>
      <c r="H142" s="106"/>
      <c r="I142" s="106"/>
      <c r="J142" s="106"/>
      <c r="K142" s="106"/>
      <c r="L142" s="106"/>
      <c r="M142" s="106"/>
      <c r="N142" s="106"/>
      <c r="O142" s="106"/>
      <c r="P142" s="106"/>
      <c r="Q142" s="106"/>
      <c r="R142" s="106"/>
      <c r="S142" s="106"/>
    </row>
  </sheetData>
  <mergeCells count="156">
    <mergeCell ref="A69:B69"/>
    <mergeCell ref="C69:D69"/>
    <mergeCell ref="E69:F69"/>
    <mergeCell ref="G69:H69"/>
    <mergeCell ref="I69:J69"/>
    <mergeCell ref="K69:L69"/>
    <mergeCell ref="A70:S90"/>
    <mergeCell ref="A91:S116"/>
    <mergeCell ref="A117:S142"/>
    <mergeCell ref="A67:B67"/>
    <mergeCell ref="C67:D67"/>
    <mergeCell ref="E67:F67"/>
    <mergeCell ref="G67:H67"/>
    <mergeCell ref="I67:J67"/>
    <mergeCell ref="K67:L67"/>
    <mergeCell ref="A68:B68"/>
    <mergeCell ref="C68:D68"/>
    <mergeCell ref="E68:F68"/>
    <mergeCell ref="G68:H68"/>
    <mergeCell ref="I68:J68"/>
    <mergeCell ref="K68:L68"/>
    <mergeCell ref="A43:S63"/>
    <mergeCell ref="A64:S64"/>
    <mergeCell ref="A65:B65"/>
    <mergeCell ref="C65:D65"/>
    <mergeCell ref="E65:F65"/>
    <mergeCell ref="G65:H65"/>
    <mergeCell ref="I65:J65"/>
    <mergeCell ref="K65:L65"/>
    <mergeCell ref="A66:B66"/>
    <mergeCell ref="C66:D66"/>
    <mergeCell ref="E66:F66"/>
    <mergeCell ref="G66:H66"/>
    <mergeCell ref="I66:J66"/>
    <mergeCell ref="K66:L66"/>
    <mergeCell ref="A41:B41"/>
    <mergeCell ref="C41:D41"/>
    <mergeCell ref="E41:F41"/>
    <mergeCell ref="G41:H41"/>
    <mergeCell ref="I41:J41"/>
    <mergeCell ref="K41:L41"/>
    <mergeCell ref="A42:B42"/>
    <mergeCell ref="C42:D42"/>
    <mergeCell ref="E42:F42"/>
    <mergeCell ref="G42:H42"/>
    <mergeCell ref="I42:J42"/>
    <mergeCell ref="K42:L42"/>
    <mergeCell ref="A39:B39"/>
    <mergeCell ref="C39:D39"/>
    <mergeCell ref="E39:F39"/>
    <mergeCell ref="G39:H39"/>
    <mergeCell ref="I39:J39"/>
    <mergeCell ref="K39:L39"/>
    <mergeCell ref="A40:B40"/>
    <mergeCell ref="C40:D40"/>
    <mergeCell ref="E40:F40"/>
    <mergeCell ref="G40:H40"/>
    <mergeCell ref="I40:J40"/>
    <mergeCell ref="K40:L40"/>
    <mergeCell ref="A15:S35"/>
    <mergeCell ref="A36:S36"/>
    <mergeCell ref="A37:B37"/>
    <mergeCell ref="C37:D37"/>
    <mergeCell ref="E37:F37"/>
    <mergeCell ref="G37:H37"/>
    <mergeCell ref="I37:J37"/>
    <mergeCell ref="K37:L37"/>
    <mergeCell ref="A38:B38"/>
    <mergeCell ref="C38:D38"/>
    <mergeCell ref="E38:F38"/>
    <mergeCell ref="G38:H38"/>
    <mergeCell ref="I38:J38"/>
    <mergeCell ref="K38:L38"/>
    <mergeCell ref="A13:F13"/>
    <mergeCell ref="G13:H13"/>
    <mergeCell ref="I13:J13"/>
    <mergeCell ref="K13:L13"/>
    <mergeCell ref="M13:N13"/>
    <mergeCell ref="O13:P13"/>
    <mergeCell ref="Q13:S13"/>
    <mergeCell ref="A14:F14"/>
    <mergeCell ref="G14:H14"/>
    <mergeCell ref="I14:J14"/>
    <mergeCell ref="K14:L14"/>
    <mergeCell ref="M14:N14"/>
    <mergeCell ref="O14:P14"/>
    <mergeCell ref="Q14:S14"/>
    <mergeCell ref="A11:F11"/>
    <mergeCell ref="G11:H11"/>
    <mergeCell ref="I11:J11"/>
    <mergeCell ref="K11:L11"/>
    <mergeCell ref="M11:N11"/>
    <mergeCell ref="O11:P11"/>
    <mergeCell ref="Q11:S11"/>
    <mergeCell ref="A12:F12"/>
    <mergeCell ref="G12:H12"/>
    <mergeCell ref="I12:J12"/>
    <mergeCell ref="K12:L12"/>
    <mergeCell ref="M12:N12"/>
    <mergeCell ref="O12:P12"/>
    <mergeCell ref="Q12:S12"/>
    <mergeCell ref="A9:F9"/>
    <mergeCell ref="G9:H9"/>
    <mergeCell ref="I9:J9"/>
    <mergeCell ref="K9:L9"/>
    <mergeCell ref="M9:N9"/>
    <mergeCell ref="O9:P9"/>
    <mergeCell ref="Q9:S9"/>
    <mergeCell ref="A10:F10"/>
    <mergeCell ref="G10:H10"/>
    <mergeCell ref="I10:J10"/>
    <mergeCell ref="K10:L10"/>
    <mergeCell ref="M10:N10"/>
    <mergeCell ref="O10:P10"/>
    <mergeCell ref="Q10:S10"/>
    <mergeCell ref="A7:F7"/>
    <mergeCell ref="G7:H7"/>
    <mergeCell ref="I7:J7"/>
    <mergeCell ref="K7:L7"/>
    <mergeCell ref="M7:N7"/>
    <mergeCell ref="O7:P7"/>
    <mergeCell ref="Q7:S7"/>
    <mergeCell ref="A8:F8"/>
    <mergeCell ref="G8:H8"/>
    <mergeCell ref="I8:J8"/>
    <mergeCell ref="K8:L8"/>
    <mergeCell ref="M8:N8"/>
    <mergeCell ref="O8:P8"/>
    <mergeCell ref="Q8:S8"/>
    <mergeCell ref="A5:F5"/>
    <mergeCell ref="G5:H5"/>
    <mergeCell ref="I5:J5"/>
    <mergeCell ref="K5:L5"/>
    <mergeCell ref="M5:N5"/>
    <mergeCell ref="O5:P5"/>
    <mergeCell ref="Q5:S5"/>
    <mergeCell ref="A6:F6"/>
    <mergeCell ref="G6:H6"/>
    <mergeCell ref="I6:J6"/>
    <mergeCell ref="K6:L6"/>
    <mergeCell ref="M6:N6"/>
    <mergeCell ref="O6:P6"/>
    <mergeCell ref="Q6:S6"/>
    <mergeCell ref="A1:S1"/>
    <mergeCell ref="A2:S2"/>
    <mergeCell ref="A3:F3"/>
    <mergeCell ref="G3:H3"/>
    <mergeCell ref="I3:P3"/>
    <mergeCell ref="Q3:S3"/>
    <mergeCell ref="A4:F4"/>
    <mergeCell ref="G4:H4"/>
    <mergeCell ref="I4:J4"/>
    <mergeCell ref="K4:L4"/>
    <mergeCell ref="M4:N4"/>
    <mergeCell ref="O4:P4"/>
    <mergeCell ref="Q4:S4"/>
  </mergeCells>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02"/>
  <sheetViews>
    <sheetView workbookViewId="0"/>
  </sheetViews>
  <sheetFormatPr defaultRowHeight="12.75" customHeight="1" x14ac:dyDescent="0.2"/>
  <sheetData>
    <row r="1" spans="1:5" ht="12.75" customHeight="1" x14ac:dyDescent="0.2">
      <c r="B1" t="s">
        <v>1056</v>
      </c>
      <c r="C1" t="s">
        <v>1055</v>
      </c>
      <c r="D1" t="s">
        <v>1104</v>
      </c>
      <c r="E1" t="s">
        <v>1105</v>
      </c>
    </row>
    <row r="2" spans="1:5" ht="12.75" customHeight="1" x14ac:dyDescent="0.2">
      <c r="A2" t="s">
        <v>1106</v>
      </c>
      <c r="B2">
        <v>-0.22383</v>
      </c>
      <c r="C2">
        <v>-9.7860000000000003E-2</v>
      </c>
      <c r="D2">
        <v>2.811E-2</v>
      </c>
    </row>
    <row r="3" spans="1:5" ht="12.75" customHeight="1" x14ac:dyDescent="0.2">
      <c r="A3" t="s">
        <v>1107</v>
      </c>
      <c r="B3">
        <v>-0.22014</v>
      </c>
      <c r="C3">
        <v>-9.4170000000000004E-2</v>
      </c>
      <c r="D3">
        <v>3.1800000000000002E-2</v>
      </c>
    </row>
    <row r="4" spans="1:5" ht="12.75" customHeight="1" x14ac:dyDescent="0.2">
      <c r="A4" t="s">
        <v>1108</v>
      </c>
      <c r="B4">
        <v>-0.21626999999999999</v>
      </c>
      <c r="C4">
        <v>-9.0300000000000005E-2</v>
      </c>
      <c r="D4">
        <v>3.567E-2</v>
      </c>
    </row>
    <row r="5" spans="1:5" ht="12.75" customHeight="1" x14ac:dyDescent="0.2">
      <c r="A5" t="s">
        <v>1109</v>
      </c>
      <c r="B5">
        <v>-0.21221999999999999</v>
      </c>
      <c r="C5">
        <v>-8.6249999999999993E-2</v>
      </c>
      <c r="D5">
        <v>3.9719999999999998E-2</v>
      </c>
    </row>
    <row r="6" spans="1:5" ht="12.75" customHeight="1" x14ac:dyDescent="0.2">
      <c r="A6" t="s">
        <v>1110</v>
      </c>
      <c r="B6">
        <v>-0.20796999999999999</v>
      </c>
      <c r="C6">
        <v>-8.2000000000000003E-2</v>
      </c>
      <c r="D6">
        <v>4.3970000000000002E-2</v>
      </c>
    </row>
    <row r="7" spans="1:5" ht="12.75" customHeight="1" x14ac:dyDescent="0.2">
      <c r="A7" t="s">
        <v>1111</v>
      </c>
      <c r="B7">
        <v>-0.20352999999999999</v>
      </c>
      <c r="C7">
        <v>-7.7560000000000004E-2</v>
      </c>
      <c r="D7">
        <v>4.8410000000000002E-2</v>
      </c>
    </row>
    <row r="8" spans="1:5" ht="12.75" customHeight="1" x14ac:dyDescent="0.2">
      <c r="A8" t="s">
        <v>1112</v>
      </c>
      <c r="B8">
        <v>-0.19888</v>
      </c>
      <c r="C8">
        <v>-7.2910000000000003E-2</v>
      </c>
      <c r="D8">
        <v>5.3060000000000003E-2</v>
      </c>
    </row>
    <row r="9" spans="1:5" ht="12.75" customHeight="1" x14ac:dyDescent="0.2">
      <c r="A9" t="s">
        <v>1113</v>
      </c>
      <c r="B9">
        <v>-0.19400999999999999</v>
      </c>
      <c r="C9">
        <v>-6.8040000000000003E-2</v>
      </c>
      <c r="D9">
        <v>5.7930000000000002E-2</v>
      </c>
    </row>
    <row r="10" spans="1:5" ht="12.75" customHeight="1" x14ac:dyDescent="0.2">
      <c r="A10" t="s">
        <v>1114</v>
      </c>
      <c r="B10">
        <v>-0.18892</v>
      </c>
      <c r="C10">
        <v>-6.2950000000000006E-2</v>
      </c>
      <c r="D10">
        <v>6.3020000000000007E-2</v>
      </c>
    </row>
    <row r="11" spans="1:5" ht="12.75" customHeight="1" x14ac:dyDescent="0.2">
      <c r="A11" t="s">
        <v>1115</v>
      </c>
      <c r="B11">
        <v>-0.18361</v>
      </c>
      <c r="C11">
        <v>-5.7639999999999997E-2</v>
      </c>
      <c r="D11">
        <v>6.8330000000000002E-2</v>
      </c>
    </row>
    <row r="12" spans="1:5" ht="12.75" customHeight="1" x14ac:dyDescent="0.2">
      <c r="A12" t="s">
        <v>1116</v>
      </c>
      <c r="B12">
        <v>-0.17806</v>
      </c>
      <c r="C12">
        <v>-5.2089999999999997E-2</v>
      </c>
      <c r="D12">
        <v>7.3880000000000001E-2</v>
      </c>
    </row>
    <row r="13" spans="1:5" ht="12.75" customHeight="1" x14ac:dyDescent="0.2">
      <c r="A13" t="s">
        <v>1117</v>
      </c>
      <c r="B13">
        <v>-0.17227000000000001</v>
      </c>
      <c r="C13">
        <v>-4.6300000000000001E-2</v>
      </c>
      <c r="D13">
        <v>7.9670000000000005E-2</v>
      </c>
    </row>
    <row r="14" spans="1:5" ht="12.75" customHeight="1" x14ac:dyDescent="0.2">
      <c r="A14" t="s">
        <v>1118</v>
      </c>
      <c r="B14">
        <v>-0.16622999999999999</v>
      </c>
      <c r="C14">
        <v>-4.0259999999999997E-2</v>
      </c>
      <c r="D14">
        <v>8.5709999999999995E-2</v>
      </c>
    </row>
    <row r="15" spans="1:5" ht="12.75" customHeight="1" x14ac:dyDescent="0.2">
      <c r="A15" t="s">
        <v>1119</v>
      </c>
      <c r="B15">
        <v>-0.15994</v>
      </c>
      <c r="C15">
        <v>-3.397E-2</v>
      </c>
      <c r="D15">
        <v>9.1999999999999998E-2</v>
      </c>
    </row>
    <row r="16" spans="1:5" ht="12.75" customHeight="1" x14ac:dyDescent="0.2">
      <c r="A16" t="s">
        <v>1120</v>
      </c>
      <c r="B16">
        <v>-0.15337999999999999</v>
      </c>
      <c r="C16">
        <v>-2.741E-2</v>
      </c>
      <c r="D16">
        <v>9.8559999999999995E-2</v>
      </c>
    </row>
    <row r="17" spans="1:5" ht="12.75" customHeight="1" x14ac:dyDescent="0.2">
      <c r="A17" t="s">
        <v>1121</v>
      </c>
      <c r="B17">
        <v>-0.14656</v>
      </c>
      <c r="C17">
        <v>-2.0590000000000001E-2</v>
      </c>
      <c r="D17">
        <v>0.10538</v>
      </c>
    </row>
    <row r="18" spans="1:5" ht="12.75" customHeight="1" x14ac:dyDescent="0.2">
      <c r="A18" t="s">
        <v>1122</v>
      </c>
      <c r="B18">
        <v>-0.13947000000000001</v>
      </c>
      <c r="C18">
        <v>-1.35E-2</v>
      </c>
      <c r="D18">
        <v>0.11247</v>
      </c>
    </row>
    <row r="19" spans="1:5" ht="12.75" customHeight="1" x14ac:dyDescent="0.2">
      <c r="A19" t="s">
        <v>1123</v>
      </c>
      <c r="B19">
        <v>-0.1321</v>
      </c>
      <c r="C19">
        <v>-6.13E-3</v>
      </c>
      <c r="D19">
        <v>0.11984</v>
      </c>
    </row>
    <row r="20" spans="1:5" ht="12.75" customHeight="1" x14ac:dyDescent="0.2">
      <c r="A20" t="s">
        <v>1124</v>
      </c>
      <c r="B20">
        <v>-0.12445000000000001</v>
      </c>
      <c r="C20">
        <v>1.5299999999999999E-3</v>
      </c>
      <c r="D20">
        <v>0.1275</v>
      </c>
    </row>
    <row r="21" spans="1:5" ht="12.75" customHeight="1" x14ac:dyDescent="0.2">
      <c r="A21" t="s">
        <v>1125</v>
      </c>
      <c r="B21">
        <v>-0.11651</v>
      </c>
      <c r="C21">
        <v>9.4599999999999997E-3</v>
      </c>
      <c r="D21">
        <v>0.13542999999999999</v>
      </c>
    </row>
    <row r="22" spans="1:5" ht="12.75" customHeight="1" x14ac:dyDescent="0.2">
      <c r="A22" t="s">
        <v>1126</v>
      </c>
      <c r="B22">
        <v>-0.10828</v>
      </c>
      <c r="C22">
        <v>1.7690000000000001E-2</v>
      </c>
      <c r="D22">
        <v>0.14366000000000001</v>
      </c>
    </row>
    <row r="23" spans="1:5" ht="12.75" customHeight="1" x14ac:dyDescent="0.2">
      <c r="A23" t="s">
        <v>1127</v>
      </c>
      <c r="B23">
        <v>-9.9760000000000001E-2</v>
      </c>
      <c r="C23">
        <v>2.6210000000000001E-2</v>
      </c>
      <c r="D23">
        <v>0.15218000000000001</v>
      </c>
      <c r="E23">
        <v>0.12</v>
      </c>
    </row>
    <row r="24" spans="1:5" ht="12.75" customHeight="1" x14ac:dyDescent="0.2">
      <c r="A24" t="s">
        <v>1128</v>
      </c>
      <c r="B24">
        <v>-9.0950000000000003E-2</v>
      </c>
      <c r="C24">
        <v>3.5020000000000003E-2</v>
      </c>
      <c r="D24">
        <v>0.16098999999999999</v>
      </c>
    </row>
    <row r="25" spans="1:5" ht="12.75" customHeight="1" x14ac:dyDescent="0.2">
      <c r="A25" t="s">
        <v>1129</v>
      </c>
      <c r="B25">
        <v>-8.1839999999999996E-2</v>
      </c>
      <c r="C25">
        <v>4.4130000000000003E-2</v>
      </c>
      <c r="D25">
        <v>0.1701</v>
      </c>
    </row>
    <row r="26" spans="1:5" ht="12.75" customHeight="1" x14ac:dyDescent="0.2">
      <c r="A26" t="s">
        <v>1130</v>
      </c>
      <c r="B26">
        <v>-7.2440000000000004E-2</v>
      </c>
      <c r="C26">
        <v>5.3530000000000001E-2</v>
      </c>
      <c r="D26">
        <v>0.17949999999999999</v>
      </c>
    </row>
    <row r="27" spans="1:5" ht="12.75" customHeight="1" x14ac:dyDescent="0.2">
      <c r="A27" t="s">
        <v>1131</v>
      </c>
      <c r="B27">
        <v>-6.2740000000000004E-2</v>
      </c>
      <c r="C27">
        <v>6.3229999999999995E-2</v>
      </c>
      <c r="D27">
        <v>0.18920000000000001</v>
      </c>
    </row>
    <row r="28" spans="1:5" ht="12.75" customHeight="1" x14ac:dyDescent="0.2">
      <c r="A28" t="s">
        <v>1132</v>
      </c>
      <c r="B28">
        <v>-5.2749999999999998E-2</v>
      </c>
      <c r="C28">
        <v>7.3219999999999993E-2</v>
      </c>
      <c r="D28">
        <v>0.19919000000000001</v>
      </c>
    </row>
    <row r="29" spans="1:5" ht="12.75" customHeight="1" x14ac:dyDescent="0.2">
      <c r="A29" t="s">
        <v>1133</v>
      </c>
      <c r="B29">
        <v>-4.2459999999999998E-2</v>
      </c>
      <c r="C29">
        <v>8.3510000000000001E-2</v>
      </c>
      <c r="D29">
        <v>0.20948</v>
      </c>
    </row>
    <row r="30" spans="1:5" ht="12.75" customHeight="1" x14ac:dyDescent="0.2">
      <c r="A30" t="s">
        <v>1134</v>
      </c>
      <c r="B30">
        <v>-3.1890000000000002E-2</v>
      </c>
      <c r="C30">
        <v>9.4079999999999997E-2</v>
      </c>
      <c r="D30">
        <v>0.22005</v>
      </c>
    </row>
    <row r="31" spans="1:5" ht="12.75" customHeight="1" x14ac:dyDescent="0.2">
      <c r="A31" t="s">
        <v>1135</v>
      </c>
      <c r="B31">
        <v>-2.104E-2</v>
      </c>
      <c r="C31">
        <v>0.10493</v>
      </c>
      <c r="D31">
        <v>0.23089999999999999</v>
      </c>
    </row>
    <row r="32" spans="1:5" ht="12.75" customHeight="1" x14ac:dyDescent="0.2">
      <c r="A32" t="s">
        <v>1136</v>
      </c>
      <c r="B32">
        <v>-9.9100000000000004E-3</v>
      </c>
      <c r="C32">
        <v>0.11606</v>
      </c>
      <c r="D32">
        <v>0.24203</v>
      </c>
    </row>
    <row r="33" spans="1:5" ht="12.75" customHeight="1" x14ac:dyDescent="0.2">
      <c r="A33" t="s">
        <v>1137</v>
      </c>
      <c r="B33">
        <v>1.49E-3</v>
      </c>
      <c r="C33">
        <v>0.12745999999999999</v>
      </c>
      <c r="D33">
        <v>0.25342999999999999</v>
      </c>
    </row>
    <row r="34" spans="1:5" ht="12.75" customHeight="1" x14ac:dyDescent="0.2">
      <c r="A34" t="s">
        <v>1138</v>
      </c>
      <c r="B34">
        <v>1.315E-2</v>
      </c>
      <c r="C34">
        <v>0.13911999999999999</v>
      </c>
      <c r="D34">
        <v>0.26508999999999999</v>
      </c>
    </row>
    <row r="35" spans="1:5" ht="12.75" customHeight="1" x14ac:dyDescent="0.2">
      <c r="A35" t="s">
        <v>1139</v>
      </c>
      <c r="B35">
        <v>2.5069999999999999E-2</v>
      </c>
      <c r="C35">
        <v>0.15104000000000001</v>
      </c>
      <c r="D35">
        <v>0.27700999999999998</v>
      </c>
      <c r="E35">
        <v>0.17</v>
      </c>
    </row>
    <row r="36" spans="1:5" ht="12.75" customHeight="1" x14ac:dyDescent="0.2">
      <c r="A36" t="s">
        <v>1140</v>
      </c>
      <c r="B36">
        <v>3.7220000000000003E-2</v>
      </c>
      <c r="C36">
        <v>0.16319</v>
      </c>
      <c r="D36">
        <v>0.28915999999999997</v>
      </c>
    </row>
    <row r="37" spans="1:5" ht="12.75" customHeight="1" x14ac:dyDescent="0.2">
      <c r="A37" t="s">
        <v>1141</v>
      </c>
      <c r="B37">
        <v>4.9610000000000001E-2</v>
      </c>
      <c r="C37">
        <v>0.17558000000000001</v>
      </c>
      <c r="D37">
        <v>0.30154999999999998</v>
      </c>
    </row>
    <row r="38" spans="1:5" ht="12.75" customHeight="1" x14ac:dyDescent="0.2">
      <c r="A38" t="s">
        <v>1142</v>
      </c>
      <c r="B38">
        <v>6.2210000000000001E-2</v>
      </c>
      <c r="C38">
        <v>0.18817999999999999</v>
      </c>
      <c r="D38">
        <v>0.31414999999999998</v>
      </c>
    </row>
    <row r="39" spans="1:5" ht="12.75" customHeight="1" x14ac:dyDescent="0.2">
      <c r="A39" t="s">
        <v>1143</v>
      </c>
      <c r="B39">
        <v>7.5020000000000003E-2</v>
      </c>
      <c r="C39">
        <v>0.20099</v>
      </c>
      <c r="D39">
        <v>0.32695999999999997</v>
      </c>
    </row>
    <row r="40" spans="1:5" ht="12.75" customHeight="1" x14ac:dyDescent="0.2">
      <c r="A40" t="s">
        <v>1144</v>
      </c>
      <c r="B40">
        <v>8.8010000000000005E-2</v>
      </c>
      <c r="C40">
        <v>0.21398</v>
      </c>
      <c r="D40">
        <v>0.33994999999999997</v>
      </c>
    </row>
    <row r="41" spans="1:5" ht="12.75" customHeight="1" x14ac:dyDescent="0.2">
      <c r="A41" t="s">
        <v>1145</v>
      </c>
      <c r="B41">
        <v>0.10118000000000001</v>
      </c>
      <c r="C41">
        <v>0.22714999999999999</v>
      </c>
      <c r="D41">
        <v>0.35311999999999999</v>
      </c>
    </row>
    <row r="42" spans="1:5" ht="12.75" customHeight="1" x14ac:dyDescent="0.2">
      <c r="A42" t="s">
        <v>1146</v>
      </c>
      <c r="B42">
        <v>0.1145</v>
      </c>
      <c r="C42">
        <v>0.24046999999999999</v>
      </c>
      <c r="D42">
        <v>0.36643999999999999</v>
      </c>
    </row>
    <row r="43" spans="1:5" ht="12.75" customHeight="1" x14ac:dyDescent="0.2">
      <c r="A43" t="s">
        <v>1147</v>
      </c>
      <c r="B43">
        <v>0.12795000000000001</v>
      </c>
      <c r="C43">
        <v>0.25391999999999998</v>
      </c>
      <c r="D43">
        <v>0.37989000000000001</v>
      </c>
    </row>
    <row r="44" spans="1:5" x14ac:dyDescent="0.2">
      <c r="A44" t="s">
        <v>1148</v>
      </c>
      <c r="B44">
        <v>0.14152000000000001</v>
      </c>
      <c r="C44">
        <v>0.26749000000000001</v>
      </c>
      <c r="D44">
        <v>0.39346999999999999</v>
      </c>
    </row>
    <row r="45" spans="1:5" x14ac:dyDescent="0.2">
      <c r="A45" t="s">
        <v>1149</v>
      </c>
      <c r="B45">
        <v>0.1552</v>
      </c>
      <c r="C45">
        <v>0.28116999999999998</v>
      </c>
      <c r="D45">
        <v>0.40714</v>
      </c>
    </row>
    <row r="46" spans="1:5" x14ac:dyDescent="0.2">
      <c r="A46" t="s">
        <v>1150</v>
      </c>
      <c r="B46">
        <v>0.16894000000000001</v>
      </c>
      <c r="C46">
        <v>0.29491000000000001</v>
      </c>
      <c r="D46">
        <v>0.42087999999999998</v>
      </c>
    </row>
    <row r="47" spans="1:5" x14ac:dyDescent="0.2">
      <c r="A47" t="s">
        <v>1151</v>
      </c>
      <c r="B47">
        <v>0.18275</v>
      </c>
      <c r="C47">
        <v>0.30871999999999999</v>
      </c>
      <c r="D47">
        <v>0.43469000000000002</v>
      </c>
      <c r="E47">
        <v>0.2</v>
      </c>
    </row>
    <row r="48" spans="1:5" x14ac:dyDescent="0.2">
      <c r="A48" t="s">
        <v>1152</v>
      </c>
      <c r="B48">
        <v>0.19658999999999999</v>
      </c>
      <c r="C48">
        <v>0.32256000000000001</v>
      </c>
      <c r="D48">
        <v>0.44852999999999998</v>
      </c>
    </row>
    <row r="49" spans="1:5" x14ac:dyDescent="0.2">
      <c r="A49" t="s">
        <v>1153</v>
      </c>
      <c r="B49">
        <v>0.21045</v>
      </c>
      <c r="C49">
        <v>0.33642</v>
      </c>
      <c r="D49">
        <v>0.46239000000000002</v>
      </c>
    </row>
    <row r="50" spans="1:5" x14ac:dyDescent="0.2">
      <c r="A50" t="s">
        <v>1154</v>
      </c>
      <c r="B50">
        <v>0.2243</v>
      </c>
      <c r="C50">
        <v>0.35027000000000003</v>
      </c>
      <c r="D50">
        <v>0.47624</v>
      </c>
    </row>
    <row r="51" spans="1:5" x14ac:dyDescent="0.2">
      <c r="A51" t="s">
        <v>1155</v>
      </c>
      <c r="B51">
        <v>0.23812</v>
      </c>
      <c r="C51">
        <v>0.36409000000000002</v>
      </c>
      <c r="D51">
        <v>0.49006</v>
      </c>
    </row>
    <row r="52" spans="1:5" x14ac:dyDescent="0.2">
      <c r="A52" t="s">
        <v>1156</v>
      </c>
      <c r="B52">
        <v>0.25189</v>
      </c>
      <c r="C52">
        <v>0.37785999999999997</v>
      </c>
      <c r="D52">
        <v>0.50383</v>
      </c>
    </row>
    <row r="53" spans="1:5" x14ac:dyDescent="0.2">
      <c r="A53" t="s">
        <v>1157</v>
      </c>
      <c r="B53">
        <v>0.2656</v>
      </c>
      <c r="C53">
        <v>0.39156999999999997</v>
      </c>
      <c r="D53">
        <v>0.51754</v>
      </c>
    </row>
    <row r="54" spans="1:5" x14ac:dyDescent="0.2">
      <c r="A54" t="s">
        <v>1158</v>
      </c>
      <c r="B54">
        <v>0.27921000000000001</v>
      </c>
      <c r="C54">
        <v>0.40517999999999998</v>
      </c>
      <c r="D54">
        <v>0.53115000000000001</v>
      </c>
    </row>
    <row r="55" spans="1:5" x14ac:dyDescent="0.2">
      <c r="A55" t="s">
        <v>1159</v>
      </c>
      <c r="B55">
        <v>0.29271999999999998</v>
      </c>
      <c r="C55">
        <v>0.41869000000000001</v>
      </c>
      <c r="D55">
        <v>0.54466000000000003</v>
      </c>
    </row>
    <row r="56" spans="1:5" x14ac:dyDescent="0.2">
      <c r="A56" t="s">
        <v>1160</v>
      </c>
      <c r="B56">
        <v>0.30608999999999997</v>
      </c>
      <c r="C56">
        <v>0.43206</v>
      </c>
      <c r="D56">
        <v>0.55803000000000003</v>
      </c>
    </row>
    <row r="57" spans="1:5" x14ac:dyDescent="0.2">
      <c r="A57" t="s">
        <v>1161</v>
      </c>
      <c r="B57">
        <v>0.31931999999999999</v>
      </c>
      <c r="C57">
        <v>0.44529000000000002</v>
      </c>
      <c r="D57">
        <v>0.57125999999999999</v>
      </c>
    </row>
    <row r="58" spans="1:5" x14ac:dyDescent="0.2">
      <c r="A58" t="s">
        <v>1162</v>
      </c>
      <c r="B58">
        <v>0.33239000000000002</v>
      </c>
      <c r="C58">
        <v>0.45835999999999999</v>
      </c>
      <c r="D58">
        <v>0.58433000000000002</v>
      </c>
    </row>
    <row r="59" spans="1:5" x14ac:dyDescent="0.2">
      <c r="A59" t="s">
        <v>1163</v>
      </c>
      <c r="B59">
        <v>0.34527000000000002</v>
      </c>
      <c r="C59">
        <v>0.47123999999999999</v>
      </c>
      <c r="D59">
        <v>0.59721000000000002</v>
      </c>
      <c r="E59">
        <v>0.36</v>
      </c>
    </row>
    <row r="60" spans="1:5" x14ac:dyDescent="0.2">
      <c r="A60" t="s">
        <v>1164</v>
      </c>
      <c r="B60">
        <v>0.35794999999999999</v>
      </c>
      <c r="C60">
        <v>0.48392000000000002</v>
      </c>
      <c r="D60">
        <v>0.6099</v>
      </c>
    </row>
    <row r="61" spans="1:5" x14ac:dyDescent="0.2">
      <c r="A61" t="s">
        <v>1165</v>
      </c>
      <c r="B61">
        <v>0.37042999999999998</v>
      </c>
      <c r="C61">
        <v>0.49640000000000001</v>
      </c>
      <c r="D61">
        <v>0.62236999999999998</v>
      </c>
    </row>
    <row r="62" spans="1:5" x14ac:dyDescent="0.2">
      <c r="A62" t="s">
        <v>1166</v>
      </c>
      <c r="B62">
        <v>0.38268000000000002</v>
      </c>
      <c r="C62">
        <v>0.50865000000000005</v>
      </c>
      <c r="D62">
        <v>0.63461999999999996</v>
      </c>
    </row>
    <row r="63" spans="1:5" x14ac:dyDescent="0.2">
      <c r="A63" t="s">
        <v>1167</v>
      </c>
      <c r="B63">
        <v>0.39468999999999999</v>
      </c>
      <c r="C63">
        <v>0.52066000000000001</v>
      </c>
      <c r="D63">
        <v>0.64663000000000004</v>
      </c>
    </row>
    <row r="64" spans="1:5" x14ac:dyDescent="0.2">
      <c r="A64" t="s">
        <v>1168</v>
      </c>
      <c r="B64">
        <v>0.40645999999999999</v>
      </c>
      <c r="C64">
        <v>0.53242999999999996</v>
      </c>
      <c r="D64">
        <v>0.65839999999999999</v>
      </c>
    </row>
    <row r="65" spans="1:5" x14ac:dyDescent="0.2">
      <c r="A65" t="s">
        <v>1169</v>
      </c>
      <c r="B65">
        <v>0.41796</v>
      </c>
      <c r="C65">
        <v>0.54393000000000002</v>
      </c>
      <c r="D65">
        <v>0.66990000000000005</v>
      </c>
      <c r="E65">
        <v>0.78</v>
      </c>
    </row>
    <row r="66" spans="1:5" x14ac:dyDescent="0.2">
      <c r="A66" t="s">
        <v>1170</v>
      </c>
      <c r="B66">
        <v>0.42920000000000003</v>
      </c>
      <c r="C66">
        <v>0.55517000000000005</v>
      </c>
      <c r="D66">
        <v>0.68113999999999997</v>
      </c>
    </row>
    <row r="67" spans="1:5" x14ac:dyDescent="0.2">
      <c r="A67" t="s">
        <v>1171</v>
      </c>
      <c r="B67">
        <v>0.44017000000000001</v>
      </c>
      <c r="C67">
        <v>0.56613999999999998</v>
      </c>
      <c r="D67">
        <v>0.69211</v>
      </c>
    </row>
    <row r="68" spans="1:5" x14ac:dyDescent="0.2">
      <c r="A68" t="s">
        <v>1172</v>
      </c>
      <c r="B68">
        <v>0.45084999999999997</v>
      </c>
      <c r="C68">
        <v>0.57682</v>
      </c>
      <c r="D68">
        <v>0.70279000000000003</v>
      </c>
    </row>
    <row r="69" spans="1:5" x14ac:dyDescent="0.2">
      <c r="A69" t="s">
        <v>1173</v>
      </c>
      <c r="B69">
        <v>0.46124999999999999</v>
      </c>
      <c r="C69">
        <v>0.58721999999999996</v>
      </c>
      <c r="D69">
        <v>0.71318999999999999</v>
      </c>
    </row>
    <row r="70" spans="1:5" x14ac:dyDescent="0.2">
      <c r="A70" t="s">
        <v>1174</v>
      </c>
      <c r="B70">
        <v>0.47136</v>
      </c>
      <c r="C70">
        <v>0.59733000000000003</v>
      </c>
      <c r="D70">
        <v>0.72330000000000005</v>
      </c>
    </row>
    <row r="71" spans="1:5" x14ac:dyDescent="0.2">
      <c r="A71" t="s">
        <v>1175</v>
      </c>
      <c r="B71">
        <v>0.48116999999999999</v>
      </c>
      <c r="C71">
        <v>0.60714999999999997</v>
      </c>
      <c r="D71">
        <v>0.73311999999999999</v>
      </c>
    </row>
    <row r="72" spans="1:5" x14ac:dyDescent="0.2">
      <c r="A72" t="s">
        <v>1176</v>
      </c>
      <c r="B72">
        <v>0.49070000000000003</v>
      </c>
      <c r="C72">
        <v>0.61667000000000005</v>
      </c>
      <c r="D72">
        <v>0.74263999999999997</v>
      </c>
    </row>
    <row r="73" spans="1:5" x14ac:dyDescent="0.2">
      <c r="A73" t="s">
        <v>1177</v>
      </c>
      <c r="B73">
        <v>0.49991999999999998</v>
      </c>
      <c r="C73">
        <v>0.62588999999999995</v>
      </c>
      <c r="D73">
        <v>0.75185999999999997</v>
      </c>
    </row>
    <row r="74" spans="1:5" x14ac:dyDescent="0.2">
      <c r="A74" t="s">
        <v>1178</v>
      </c>
      <c r="B74">
        <v>0.50885000000000002</v>
      </c>
      <c r="C74">
        <v>0.63482000000000005</v>
      </c>
      <c r="D74">
        <v>0.76078999999999997</v>
      </c>
    </row>
    <row r="75" spans="1:5" x14ac:dyDescent="0.2">
      <c r="A75" t="s">
        <v>1179</v>
      </c>
      <c r="B75">
        <v>0.51749000000000001</v>
      </c>
      <c r="C75">
        <v>0.64346000000000003</v>
      </c>
      <c r="D75">
        <v>0.76942999999999995</v>
      </c>
    </row>
    <row r="76" spans="1:5" x14ac:dyDescent="0.2">
      <c r="A76" t="s">
        <v>1180</v>
      </c>
      <c r="B76">
        <v>0.52583000000000002</v>
      </c>
      <c r="C76">
        <v>0.65180000000000005</v>
      </c>
      <c r="D76">
        <v>0.77776999999999996</v>
      </c>
    </row>
    <row r="77" spans="1:5" x14ac:dyDescent="0.2">
      <c r="A77" t="s">
        <v>1181</v>
      </c>
      <c r="B77">
        <v>0.53388999999999998</v>
      </c>
      <c r="C77">
        <v>0.65986</v>
      </c>
      <c r="D77">
        <v>0.78583000000000003</v>
      </c>
    </row>
    <row r="78" spans="1:5" x14ac:dyDescent="0.2">
      <c r="A78" t="s">
        <v>1182</v>
      </c>
      <c r="B78">
        <v>0.54164999999999996</v>
      </c>
      <c r="C78">
        <v>0.66761999999999999</v>
      </c>
      <c r="D78">
        <v>0.79359000000000002</v>
      </c>
    </row>
    <row r="79" spans="1:5" x14ac:dyDescent="0.2">
      <c r="A79" t="s">
        <v>1183</v>
      </c>
      <c r="B79">
        <v>0.54913999999999996</v>
      </c>
      <c r="C79">
        <v>0.67510999999999999</v>
      </c>
      <c r="D79">
        <v>0.80108000000000001</v>
      </c>
    </row>
    <row r="80" spans="1:5" x14ac:dyDescent="0.2">
      <c r="A80" t="s">
        <v>1184</v>
      </c>
      <c r="B80">
        <v>0.55633999999999995</v>
      </c>
      <c r="C80">
        <v>0.68230999999999997</v>
      </c>
      <c r="D80">
        <v>0.80828</v>
      </c>
    </row>
    <row r="81" spans="1:4" x14ac:dyDescent="0.2">
      <c r="A81" t="s">
        <v>1185</v>
      </c>
      <c r="B81">
        <v>0.56327000000000005</v>
      </c>
      <c r="C81">
        <v>0.68923999999999996</v>
      </c>
      <c r="D81">
        <v>0.81520999999999999</v>
      </c>
    </row>
    <row r="82" spans="1:4" x14ac:dyDescent="0.2">
      <c r="A82" t="s">
        <v>1186</v>
      </c>
      <c r="B82">
        <v>0.56993000000000005</v>
      </c>
      <c r="C82">
        <v>0.69589999999999996</v>
      </c>
      <c r="D82">
        <v>0.82186999999999999</v>
      </c>
    </row>
    <row r="83" spans="1:4" x14ac:dyDescent="0.2">
      <c r="A83" t="s">
        <v>1187</v>
      </c>
      <c r="B83">
        <v>0.57633000000000001</v>
      </c>
      <c r="C83">
        <v>0.70230000000000004</v>
      </c>
      <c r="D83">
        <v>0.82826999999999995</v>
      </c>
    </row>
    <row r="84" spans="1:4" x14ac:dyDescent="0.2">
      <c r="A84" t="s">
        <v>1188</v>
      </c>
      <c r="B84">
        <v>0.58247000000000004</v>
      </c>
      <c r="C84">
        <v>0.70843999999999996</v>
      </c>
      <c r="D84">
        <v>0.83440999999999999</v>
      </c>
    </row>
    <row r="85" spans="1:4" x14ac:dyDescent="0.2">
      <c r="A85" t="s">
        <v>1189</v>
      </c>
      <c r="B85">
        <v>0.58835999999999999</v>
      </c>
      <c r="C85">
        <v>0.71433000000000002</v>
      </c>
      <c r="D85">
        <v>0.84030000000000005</v>
      </c>
    </row>
    <row r="86" spans="1:4" x14ac:dyDescent="0.2">
      <c r="A86" t="s">
        <v>1190</v>
      </c>
      <c r="B86">
        <v>0.59399999999999997</v>
      </c>
      <c r="C86">
        <v>0.71997</v>
      </c>
      <c r="D86">
        <v>0.84594000000000003</v>
      </c>
    </row>
    <row r="87" spans="1:4" x14ac:dyDescent="0.2">
      <c r="A87" t="s">
        <v>1191</v>
      </c>
      <c r="B87">
        <v>0.59941</v>
      </c>
      <c r="C87">
        <v>0.72538000000000002</v>
      </c>
      <c r="D87">
        <v>0.85135000000000005</v>
      </c>
    </row>
    <row r="88" spans="1:4" x14ac:dyDescent="0.2">
      <c r="A88" t="s">
        <v>1192</v>
      </c>
      <c r="B88">
        <v>0.60458999999999996</v>
      </c>
      <c r="C88">
        <v>0.73055999999999999</v>
      </c>
      <c r="D88">
        <v>0.85653000000000001</v>
      </c>
    </row>
    <row r="89" spans="1:4" x14ac:dyDescent="0.2">
      <c r="A89" t="s">
        <v>1193</v>
      </c>
      <c r="B89">
        <v>0.60953999999999997</v>
      </c>
      <c r="C89">
        <v>0.73551</v>
      </c>
      <c r="D89">
        <v>0.86148000000000002</v>
      </c>
    </row>
    <row r="90" spans="1:4" x14ac:dyDescent="0.2">
      <c r="A90" t="s">
        <v>1194</v>
      </c>
      <c r="B90">
        <v>0.61428000000000005</v>
      </c>
      <c r="C90">
        <v>0.74024999999999996</v>
      </c>
      <c r="D90">
        <v>0.86621999999999999</v>
      </c>
    </row>
    <row r="91" spans="1:4" x14ac:dyDescent="0.2">
      <c r="A91" t="s">
        <v>1195</v>
      </c>
      <c r="B91">
        <v>0.61880000000000002</v>
      </c>
      <c r="C91">
        <v>0.74478</v>
      </c>
      <c r="D91">
        <v>0.87075000000000002</v>
      </c>
    </row>
    <row r="92" spans="1:4" x14ac:dyDescent="0.2">
      <c r="A92" t="s">
        <v>1196</v>
      </c>
      <c r="B92">
        <v>0.62312999999999996</v>
      </c>
      <c r="C92">
        <v>0.74909999999999999</v>
      </c>
      <c r="D92">
        <v>0.87507000000000001</v>
      </c>
    </row>
    <row r="93" spans="1:4" x14ac:dyDescent="0.2">
      <c r="A93" t="s">
        <v>1197</v>
      </c>
      <c r="B93">
        <v>0.62726000000000004</v>
      </c>
      <c r="C93">
        <v>0.75322999999999996</v>
      </c>
      <c r="D93">
        <v>0.87919999999999998</v>
      </c>
    </row>
    <row r="94" spans="1:4" x14ac:dyDescent="0.2">
      <c r="A94" t="s">
        <v>1198</v>
      </c>
      <c r="B94">
        <v>0.63119999999999998</v>
      </c>
      <c r="C94">
        <v>0.75717000000000001</v>
      </c>
      <c r="D94">
        <v>0.88314000000000004</v>
      </c>
    </row>
    <row r="95" spans="1:4" x14ac:dyDescent="0.2">
      <c r="A95" t="s">
        <v>1199</v>
      </c>
      <c r="B95">
        <v>0.63495999999999997</v>
      </c>
      <c r="C95">
        <v>0.76093</v>
      </c>
      <c r="D95">
        <v>0.88690000000000002</v>
      </c>
    </row>
    <row r="96" spans="1:4" x14ac:dyDescent="0.2">
      <c r="A96" t="s">
        <v>1200</v>
      </c>
      <c r="B96">
        <v>0.63854999999999995</v>
      </c>
      <c r="C96">
        <v>0.76451999999999998</v>
      </c>
      <c r="D96">
        <v>0.89049</v>
      </c>
    </row>
    <row r="97" spans="1:4" x14ac:dyDescent="0.2">
      <c r="A97" t="s">
        <v>1201</v>
      </c>
      <c r="B97">
        <v>0.64197000000000004</v>
      </c>
      <c r="C97">
        <v>0.76793999999999996</v>
      </c>
      <c r="D97">
        <v>0.89390999999999998</v>
      </c>
    </row>
    <row r="98" spans="1:4" x14ac:dyDescent="0.2">
      <c r="A98" t="s">
        <v>1202</v>
      </c>
      <c r="B98">
        <v>0.64522000000000002</v>
      </c>
      <c r="C98">
        <v>0.77119000000000004</v>
      </c>
      <c r="D98">
        <v>0.89715999999999996</v>
      </c>
    </row>
    <row r="99" spans="1:4" x14ac:dyDescent="0.2">
      <c r="A99" t="s">
        <v>1203</v>
      </c>
      <c r="B99">
        <v>0.64832000000000001</v>
      </c>
      <c r="C99">
        <v>0.77429999999999999</v>
      </c>
      <c r="D99">
        <v>0.90027000000000001</v>
      </c>
    </row>
    <row r="100" spans="1:4" x14ac:dyDescent="0.2">
      <c r="A100" t="s">
        <v>1204</v>
      </c>
      <c r="B100">
        <v>0.65127999999999997</v>
      </c>
      <c r="C100">
        <v>0.77725</v>
      </c>
      <c r="D100">
        <v>0.90322000000000002</v>
      </c>
    </row>
    <row r="101" spans="1:4" x14ac:dyDescent="0.2">
      <c r="A101" t="s">
        <v>1205</v>
      </c>
      <c r="B101">
        <v>0.65408999999999995</v>
      </c>
      <c r="C101">
        <v>0.78005999999999998</v>
      </c>
      <c r="D101">
        <v>0.90603</v>
      </c>
    </row>
    <row r="102" spans="1:4" x14ac:dyDescent="0.2">
      <c r="A102" t="s">
        <v>1206</v>
      </c>
      <c r="B102">
        <v>0.65676999999999996</v>
      </c>
      <c r="C102">
        <v>0.78273999999999999</v>
      </c>
      <c r="D102">
        <v>0.90871000000000002</v>
      </c>
    </row>
    <row r="103" spans="1:4" x14ac:dyDescent="0.2">
      <c r="A103" t="s">
        <v>1207</v>
      </c>
      <c r="B103">
        <v>0.65930999999999995</v>
      </c>
      <c r="C103">
        <v>0.78527999999999998</v>
      </c>
      <c r="D103">
        <v>0.91125</v>
      </c>
    </row>
    <row r="104" spans="1:4" x14ac:dyDescent="0.2">
      <c r="A104" t="s">
        <v>1208</v>
      </c>
      <c r="B104">
        <v>0.66173000000000004</v>
      </c>
      <c r="C104">
        <v>0.78769999999999996</v>
      </c>
      <c r="D104">
        <v>0.91366999999999998</v>
      </c>
    </row>
    <row r="105" spans="1:4" x14ac:dyDescent="0.2">
      <c r="A105" t="s">
        <v>1209</v>
      </c>
      <c r="B105">
        <v>0.66403000000000001</v>
      </c>
      <c r="C105">
        <v>0.79</v>
      </c>
      <c r="D105">
        <v>0.91596999999999995</v>
      </c>
    </row>
    <row r="106" spans="1:4" x14ac:dyDescent="0.2">
      <c r="A106" t="s">
        <v>1210</v>
      </c>
      <c r="B106">
        <v>0.66622000000000003</v>
      </c>
      <c r="C106">
        <v>0.79218999999999995</v>
      </c>
      <c r="D106">
        <v>0.91815999999999998</v>
      </c>
    </row>
    <row r="107" spans="1:4" x14ac:dyDescent="0.2">
      <c r="A107" t="s">
        <v>1211</v>
      </c>
      <c r="B107">
        <v>0.66830000000000001</v>
      </c>
      <c r="C107">
        <v>0.79427000000000003</v>
      </c>
      <c r="D107">
        <v>0.92023999999999995</v>
      </c>
    </row>
    <row r="108" spans="1:4" x14ac:dyDescent="0.2">
      <c r="A108" t="s">
        <v>1212</v>
      </c>
      <c r="B108">
        <v>0.67027000000000003</v>
      </c>
      <c r="C108">
        <v>0.79623999999999995</v>
      </c>
      <c r="D108">
        <v>0.92220999999999997</v>
      </c>
    </row>
    <row r="109" spans="1:4" x14ac:dyDescent="0.2">
      <c r="A109" t="s">
        <v>1213</v>
      </c>
      <c r="B109">
        <v>0.67215000000000003</v>
      </c>
      <c r="C109">
        <v>0.79812000000000005</v>
      </c>
      <c r="D109">
        <v>0.92408999999999997</v>
      </c>
    </row>
    <row r="110" spans="1:4" x14ac:dyDescent="0.2">
      <c r="A110" t="s">
        <v>1214</v>
      </c>
      <c r="B110">
        <v>0.67393000000000003</v>
      </c>
      <c r="C110">
        <v>0.79990000000000006</v>
      </c>
      <c r="D110">
        <v>0.92586999999999997</v>
      </c>
    </row>
    <row r="111" spans="1:4" x14ac:dyDescent="0.2">
      <c r="A111" t="s">
        <v>1215</v>
      </c>
      <c r="B111">
        <v>0.67562</v>
      </c>
      <c r="C111">
        <v>0.80159000000000002</v>
      </c>
      <c r="D111">
        <v>0.92756000000000005</v>
      </c>
    </row>
    <row r="112" spans="1:4" x14ac:dyDescent="0.2">
      <c r="A112" t="s">
        <v>1216</v>
      </c>
      <c r="B112">
        <v>0.67723</v>
      </c>
      <c r="C112">
        <v>0.80320000000000003</v>
      </c>
      <c r="D112">
        <v>0.92917000000000005</v>
      </c>
    </row>
    <row r="113" spans="1:4" x14ac:dyDescent="0.2">
      <c r="A113" t="s">
        <v>1217</v>
      </c>
      <c r="B113">
        <v>0.67874999999999996</v>
      </c>
      <c r="C113">
        <v>0.80471999999999999</v>
      </c>
      <c r="D113">
        <v>0.93069000000000002</v>
      </c>
    </row>
    <row r="114" spans="1:4" x14ac:dyDescent="0.2">
      <c r="A114" t="s">
        <v>1218</v>
      </c>
      <c r="B114">
        <v>0.68020000000000003</v>
      </c>
      <c r="C114">
        <v>0.80617000000000005</v>
      </c>
      <c r="D114">
        <v>0.93213999999999997</v>
      </c>
    </row>
    <row r="115" spans="1:4" x14ac:dyDescent="0.2">
      <c r="A115" t="s">
        <v>1219</v>
      </c>
      <c r="B115">
        <v>0.68157000000000001</v>
      </c>
      <c r="C115">
        <v>0.80754000000000004</v>
      </c>
      <c r="D115">
        <v>0.93350999999999995</v>
      </c>
    </row>
    <row r="116" spans="1:4" x14ac:dyDescent="0.2">
      <c r="A116" t="s">
        <v>1220</v>
      </c>
      <c r="B116">
        <v>0.68286999999999998</v>
      </c>
      <c r="C116">
        <v>0.80884</v>
      </c>
      <c r="D116">
        <v>0.93481000000000003</v>
      </c>
    </row>
    <row r="117" spans="1:4" x14ac:dyDescent="0.2">
      <c r="A117" t="s">
        <v>1221</v>
      </c>
      <c r="B117">
        <v>0.68411</v>
      </c>
      <c r="C117">
        <v>0.81008000000000002</v>
      </c>
      <c r="D117">
        <v>0.93605000000000005</v>
      </c>
    </row>
    <row r="118" spans="1:4" x14ac:dyDescent="0.2">
      <c r="A118" t="s">
        <v>1222</v>
      </c>
      <c r="B118">
        <v>0.68528</v>
      </c>
      <c r="C118">
        <v>0.81125000000000003</v>
      </c>
      <c r="D118">
        <v>0.93722000000000005</v>
      </c>
    </row>
    <row r="119" spans="1:4" x14ac:dyDescent="0.2">
      <c r="A119" t="s">
        <v>1223</v>
      </c>
      <c r="B119">
        <v>0.68638999999999994</v>
      </c>
      <c r="C119">
        <v>0.81235999999999997</v>
      </c>
      <c r="D119">
        <v>0.93833</v>
      </c>
    </row>
    <row r="120" spans="1:4" x14ac:dyDescent="0.2">
      <c r="A120" t="s">
        <v>1224</v>
      </c>
      <c r="B120">
        <v>0.68744000000000005</v>
      </c>
      <c r="C120">
        <v>0.81340999999999997</v>
      </c>
      <c r="D120">
        <v>0.93937999999999999</v>
      </c>
    </row>
    <row r="121" spans="1:4" x14ac:dyDescent="0.2">
      <c r="A121" t="s">
        <v>1225</v>
      </c>
      <c r="B121">
        <v>0.68844000000000005</v>
      </c>
      <c r="C121">
        <v>0.81440999999999997</v>
      </c>
      <c r="D121">
        <v>0.94037999999999999</v>
      </c>
    </row>
    <row r="122" spans="1:4" x14ac:dyDescent="0.2">
      <c r="A122" t="s">
        <v>1226</v>
      </c>
      <c r="B122">
        <v>0.68938999999999995</v>
      </c>
      <c r="C122">
        <v>0.81535999999999997</v>
      </c>
      <c r="D122">
        <v>0.94133</v>
      </c>
    </row>
    <row r="123" spans="1:4" x14ac:dyDescent="0.2">
      <c r="A123" t="s">
        <v>1227</v>
      </c>
      <c r="B123">
        <v>0.69028</v>
      </c>
      <c r="C123">
        <v>0.81625000000000003</v>
      </c>
      <c r="D123">
        <v>0.94223000000000001</v>
      </c>
    </row>
    <row r="124" spans="1:4" x14ac:dyDescent="0.2">
      <c r="A124" t="s">
        <v>1228</v>
      </c>
      <c r="B124">
        <v>0.69113000000000002</v>
      </c>
      <c r="C124">
        <v>0.81711</v>
      </c>
      <c r="D124">
        <v>0.94308000000000003</v>
      </c>
    </row>
    <row r="125" spans="1:4" x14ac:dyDescent="0.2">
      <c r="A125" t="s">
        <v>1229</v>
      </c>
      <c r="B125">
        <v>0.69194</v>
      </c>
      <c r="C125">
        <v>0.81791000000000003</v>
      </c>
      <c r="D125">
        <v>0.94388000000000005</v>
      </c>
    </row>
    <row r="126" spans="1:4" x14ac:dyDescent="0.2">
      <c r="A126" t="s">
        <v>1230</v>
      </c>
      <c r="B126">
        <v>0.69269999999999998</v>
      </c>
      <c r="C126">
        <v>0.81867000000000001</v>
      </c>
      <c r="D126">
        <v>0.94464000000000004</v>
      </c>
    </row>
    <row r="127" spans="1:4" x14ac:dyDescent="0.2">
      <c r="A127" t="s">
        <v>1231</v>
      </c>
      <c r="B127">
        <v>0.69342999999999999</v>
      </c>
      <c r="C127">
        <v>0.81940000000000002</v>
      </c>
      <c r="D127">
        <v>0.94537000000000004</v>
      </c>
    </row>
    <row r="128" spans="1:4" x14ac:dyDescent="0.2">
      <c r="A128" t="s">
        <v>1232</v>
      </c>
      <c r="B128">
        <v>0.69411</v>
      </c>
      <c r="C128">
        <v>0.82008000000000003</v>
      </c>
      <c r="D128">
        <v>0.94604999999999995</v>
      </c>
    </row>
    <row r="129" spans="1:4" x14ac:dyDescent="0.2">
      <c r="A129" t="s">
        <v>1233</v>
      </c>
      <c r="B129">
        <v>0.69476000000000004</v>
      </c>
      <c r="C129">
        <v>0.82072999999999996</v>
      </c>
      <c r="D129">
        <v>0.94669999999999999</v>
      </c>
    </row>
    <row r="130" spans="1:4" x14ac:dyDescent="0.2">
      <c r="A130" t="s">
        <v>1234</v>
      </c>
      <c r="B130">
        <v>0.69538</v>
      </c>
      <c r="C130">
        <v>0.82135000000000002</v>
      </c>
      <c r="D130">
        <v>0.94732000000000005</v>
      </c>
    </row>
    <row r="131" spans="1:4" x14ac:dyDescent="0.2">
      <c r="A131" t="s">
        <v>1235</v>
      </c>
      <c r="B131">
        <v>0.69596000000000002</v>
      </c>
      <c r="C131">
        <v>0.82193000000000005</v>
      </c>
      <c r="D131">
        <v>0.94789999999999996</v>
      </c>
    </row>
    <row r="132" spans="1:4" x14ac:dyDescent="0.2">
      <c r="A132" t="s">
        <v>1236</v>
      </c>
      <c r="B132">
        <v>0.69650999999999996</v>
      </c>
      <c r="C132">
        <v>0.82247999999999999</v>
      </c>
      <c r="D132">
        <v>0.94845000000000002</v>
      </c>
    </row>
    <row r="133" spans="1:4" x14ac:dyDescent="0.2">
      <c r="A133" t="s">
        <v>1237</v>
      </c>
      <c r="B133">
        <v>0.69703000000000004</v>
      </c>
      <c r="C133">
        <v>0.82299999999999995</v>
      </c>
      <c r="D133">
        <v>0.94896999999999998</v>
      </c>
    </row>
    <row r="134" spans="1:4" x14ac:dyDescent="0.2">
      <c r="A134" t="s">
        <v>1238</v>
      </c>
      <c r="B134">
        <v>0.69752999999999998</v>
      </c>
      <c r="C134">
        <v>0.82350000000000001</v>
      </c>
      <c r="D134">
        <v>0.94947000000000004</v>
      </c>
    </row>
    <row r="135" spans="1:4" x14ac:dyDescent="0.2">
      <c r="A135" t="s">
        <v>1239</v>
      </c>
      <c r="B135">
        <v>0.69799999999999995</v>
      </c>
      <c r="C135">
        <v>0.82396999999999998</v>
      </c>
      <c r="D135">
        <v>0.94994000000000001</v>
      </c>
    </row>
    <row r="136" spans="1:4" x14ac:dyDescent="0.2">
      <c r="A136" t="s">
        <v>1240</v>
      </c>
      <c r="B136">
        <v>0.69843999999999995</v>
      </c>
      <c r="C136">
        <v>0.82440999999999998</v>
      </c>
      <c r="D136">
        <v>0.95038</v>
      </c>
    </row>
    <row r="137" spans="1:4" x14ac:dyDescent="0.2">
      <c r="A137" t="s">
        <v>1241</v>
      </c>
      <c r="B137">
        <v>0.69886000000000004</v>
      </c>
      <c r="C137">
        <v>0.82482999999999995</v>
      </c>
      <c r="D137">
        <v>0.95079999999999998</v>
      </c>
    </row>
    <row r="138" spans="1:4" x14ac:dyDescent="0.2">
      <c r="A138" t="s">
        <v>1242</v>
      </c>
      <c r="B138">
        <v>0.69925999999999999</v>
      </c>
      <c r="C138">
        <v>0.82523000000000002</v>
      </c>
      <c r="D138">
        <v>0.95120000000000005</v>
      </c>
    </row>
    <row r="139" spans="1:4" x14ac:dyDescent="0.2">
      <c r="A139" t="s">
        <v>1243</v>
      </c>
      <c r="B139">
        <v>0.69964000000000004</v>
      </c>
      <c r="C139">
        <v>0.82560999999999996</v>
      </c>
      <c r="D139">
        <v>0.95157999999999998</v>
      </c>
    </row>
    <row r="140" spans="1:4" x14ac:dyDescent="0.2">
      <c r="A140" t="s">
        <v>1244</v>
      </c>
      <c r="B140">
        <v>0.69999</v>
      </c>
      <c r="C140">
        <v>0.82596000000000003</v>
      </c>
      <c r="D140">
        <v>0.95193000000000005</v>
      </c>
    </row>
    <row r="141" spans="1:4" x14ac:dyDescent="0.2">
      <c r="A141" t="s">
        <v>1245</v>
      </c>
      <c r="B141">
        <v>0.70033000000000001</v>
      </c>
      <c r="C141">
        <v>0.82630000000000003</v>
      </c>
      <c r="D141">
        <v>0.95226999999999995</v>
      </c>
    </row>
    <row r="142" spans="1:4" x14ac:dyDescent="0.2">
      <c r="A142" t="s">
        <v>1246</v>
      </c>
      <c r="B142">
        <v>0.70065</v>
      </c>
      <c r="C142">
        <v>0.82662000000000002</v>
      </c>
      <c r="D142">
        <v>0.95259000000000005</v>
      </c>
    </row>
    <row r="143" spans="1:4" x14ac:dyDescent="0.2">
      <c r="A143" t="s">
        <v>1247</v>
      </c>
      <c r="B143">
        <v>0.70094999999999996</v>
      </c>
      <c r="C143">
        <v>0.82691999999999999</v>
      </c>
      <c r="D143">
        <v>0.95289000000000001</v>
      </c>
    </row>
    <row r="144" spans="1:4" x14ac:dyDescent="0.2">
      <c r="A144" t="s">
        <v>1248</v>
      </c>
      <c r="B144">
        <v>0.70123999999999997</v>
      </c>
      <c r="C144">
        <v>0.82721</v>
      </c>
      <c r="D144">
        <v>0.95318000000000003</v>
      </c>
    </row>
    <row r="145" spans="1:4" x14ac:dyDescent="0.2">
      <c r="A145" t="s">
        <v>1249</v>
      </c>
      <c r="B145">
        <v>0.70150999999999997</v>
      </c>
      <c r="C145">
        <v>0.82747999999999999</v>
      </c>
      <c r="D145">
        <v>0.95345000000000002</v>
      </c>
    </row>
    <row r="146" spans="1:4" x14ac:dyDescent="0.2">
      <c r="A146" t="s">
        <v>1250</v>
      </c>
      <c r="B146">
        <v>0.70177</v>
      </c>
      <c r="C146">
        <v>0.82774000000000003</v>
      </c>
      <c r="D146">
        <v>0.95370999999999995</v>
      </c>
    </row>
    <row r="147" spans="1:4" x14ac:dyDescent="0.2">
      <c r="A147" t="s">
        <v>1251</v>
      </c>
      <c r="B147">
        <v>0.70201000000000002</v>
      </c>
      <c r="C147">
        <v>0.82798000000000005</v>
      </c>
      <c r="D147">
        <v>0.95394999999999996</v>
      </c>
    </row>
    <row r="148" spans="1:4" x14ac:dyDescent="0.2">
      <c r="A148" t="s">
        <v>1252</v>
      </c>
      <c r="B148">
        <v>0.70223999999999998</v>
      </c>
      <c r="C148">
        <v>0.82821</v>
      </c>
      <c r="D148">
        <v>0.95418000000000003</v>
      </c>
    </row>
    <row r="149" spans="1:4" x14ac:dyDescent="0.2">
      <c r="A149" t="s">
        <v>1253</v>
      </c>
      <c r="B149">
        <v>0.70245999999999997</v>
      </c>
      <c r="C149">
        <v>0.82843</v>
      </c>
      <c r="D149">
        <v>0.95440000000000003</v>
      </c>
    </row>
    <row r="150" spans="1:4" x14ac:dyDescent="0.2">
      <c r="A150" t="s">
        <v>1254</v>
      </c>
      <c r="B150">
        <v>0.70265999999999995</v>
      </c>
      <c r="C150">
        <v>0.82862999999999998</v>
      </c>
      <c r="D150">
        <v>0.95460999999999996</v>
      </c>
    </row>
    <row r="151" spans="1:4" x14ac:dyDescent="0.2">
      <c r="A151" t="s">
        <v>1255</v>
      </c>
      <c r="B151">
        <v>0.70286000000000004</v>
      </c>
      <c r="C151">
        <v>0.82882999999999996</v>
      </c>
      <c r="D151">
        <v>0.95479999999999998</v>
      </c>
    </row>
    <row r="152" spans="1:4" x14ac:dyDescent="0.2">
      <c r="A152" t="s">
        <v>1256</v>
      </c>
      <c r="B152">
        <v>0.70304</v>
      </c>
      <c r="C152">
        <v>0.82901000000000002</v>
      </c>
      <c r="D152">
        <v>0.95498000000000005</v>
      </c>
    </row>
    <row r="153" spans="1:4" x14ac:dyDescent="0.2">
      <c r="A153" t="s">
        <v>1257</v>
      </c>
      <c r="B153">
        <v>0.70321999999999996</v>
      </c>
      <c r="C153">
        <v>0.82918999999999998</v>
      </c>
      <c r="D153">
        <v>0.95516000000000001</v>
      </c>
    </row>
    <row r="154" spans="1:4" x14ac:dyDescent="0.2">
      <c r="A154" t="s">
        <v>1258</v>
      </c>
      <c r="B154">
        <v>0.70338000000000001</v>
      </c>
      <c r="C154">
        <v>0.82935000000000003</v>
      </c>
      <c r="D154">
        <v>0.95531999999999995</v>
      </c>
    </row>
    <row r="155" spans="1:4" x14ac:dyDescent="0.2">
      <c r="A155" t="s">
        <v>1259</v>
      </c>
      <c r="B155">
        <v>0.70354000000000005</v>
      </c>
      <c r="C155">
        <v>0.82950999999999997</v>
      </c>
      <c r="D155">
        <v>0.95548</v>
      </c>
    </row>
    <row r="156" spans="1:4" x14ac:dyDescent="0.2">
      <c r="A156" t="s">
        <v>1260</v>
      </c>
      <c r="B156">
        <v>0.70369000000000004</v>
      </c>
      <c r="C156">
        <v>0.82965999999999995</v>
      </c>
      <c r="D156">
        <v>0.95562999999999998</v>
      </c>
    </row>
    <row r="157" spans="1:4" x14ac:dyDescent="0.2">
      <c r="A157" t="s">
        <v>1261</v>
      </c>
      <c r="B157">
        <v>0.70382999999999996</v>
      </c>
      <c r="C157">
        <v>0.82979999999999998</v>
      </c>
      <c r="D157">
        <v>0.95577000000000001</v>
      </c>
    </row>
    <row r="158" spans="1:4" x14ac:dyDescent="0.2">
      <c r="A158" t="s">
        <v>1262</v>
      </c>
      <c r="B158">
        <v>0.70396000000000003</v>
      </c>
      <c r="C158">
        <v>0.82992999999999995</v>
      </c>
      <c r="D158">
        <v>0.95589999999999997</v>
      </c>
    </row>
    <row r="159" spans="1:4" x14ac:dyDescent="0.2">
      <c r="A159" t="s">
        <v>1263</v>
      </c>
      <c r="B159">
        <v>0.70408999999999999</v>
      </c>
      <c r="C159">
        <v>0.83006000000000002</v>
      </c>
      <c r="D159">
        <v>0.95603000000000005</v>
      </c>
    </row>
    <row r="160" spans="1:4" x14ac:dyDescent="0.2">
      <c r="A160" t="s">
        <v>1264</v>
      </c>
      <c r="B160">
        <v>0.70421</v>
      </c>
      <c r="C160">
        <v>0.83018000000000003</v>
      </c>
      <c r="D160">
        <v>0.95615000000000006</v>
      </c>
    </row>
    <row r="161" spans="1:4" x14ac:dyDescent="0.2">
      <c r="A161" t="s">
        <v>1265</v>
      </c>
      <c r="B161">
        <v>0.70431999999999995</v>
      </c>
      <c r="C161">
        <v>0.83028999999999997</v>
      </c>
      <c r="D161">
        <v>0.95626</v>
      </c>
    </row>
    <row r="162" spans="1:4" x14ac:dyDescent="0.2">
      <c r="A162" t="s">
        <v>1266</v>
      </c>
      <c r="B162">
        <v>0.70442000000000005</v>
      </c>
      <c r="C162">
        <v>0.83038999999999996</v>
      </c>
      <c r="D162">
        <v>0.95637000000000005</v>
      </c>
    </row>
    <row r="163" spans="1:4" x14ac:dyDescent="0.2">
      <c r="A163" t="s">
        <v>1267</v>
      </c>
      <c r="B163">
        <v>0.70452000000000004</v>
      </c>
      <c r="C163">
        <v>0.83050000000000002</v>
      </c>
      <c r="D163">
        <v>0.95647000000000004</v>
      </c>
    </row>
    <row r="164" spans="1:4" x14ac:dyDescent="0.2">
      <c r="A164" t="s">
        <v>1268</v>
      </c>
      <c r="B164">
        <v>0.70462000000000002</v>
      </c>
      <c r="C164">
        <v>0.83059000000000005</v>
      </c>
      <c r="D164">
        <v>0.95655999999999997</v>
      </c>
    </row>
    <row r="165" spans="1:4" x14ac:dyDescent="0.2">
      <c r="A165" t="s">
        <v>1269</v>
      </c>
      <c r="B165">
        <v>0.70470999999999995</v>
      </c>
      <c r="C165">
        <v>0.83067999999999997</v>
      </c>
      <c r="D165">
        <v>0.95665</v>
      </c>
    </row>
    <row r="166" spans="1:4" x14ac:dyDescent="0.2">
      <c r="A166" t="s">
        <v>1270</v>
      </c>
      <c r="B166">
        <v>0.70479999999999998</v>
      </c>
      <c r="C166">
        <v>0.83077000000000001</v>
      </c>
      <c r="D166">
        <v>0.95674000000000003</v>
      </c>
    </row>
    <row r="167" spans="1:4" x14ac:dyDescent="0.2">
      <c r="A167" t="s">
        <v>1271</v>
      </c>
      <c r="B167">
        <v>0.70487999999999995</v>
      </c>
      <c r="C167">
        <v>0.83084999999999998</v>
      </c>
      <c r="D167">
        <v>0.95682</v>
      </c>
    </row>
    <row r="168" spans="1:4" x14ac:dyDescent="0.2">
      <c r="A168" t="s">
        <v>1272</v>
      </c>
      <c r="B168">
        <v>0.70494999999999997</v>
      </c>
      <c r="C168">
        <v>0.83091999999999999</v>
      </c>
      <c r="D168">
        <v>0.95689000000000002</v>
      </c>
    </row>
    <row r="169" spans="1:4" x14ac:dyDescent="0.2">
      <c r="A169" t="s">
        <v>1273</v>
      </c>
      <c r="B169">
        <v>0.70501999999999998</v>
      </c>
      <c r="C169">
        <v>0.83099000000000001</v>
      </c>
      <c r="D169">
        <v>0.95696999999999999</v>
      </c>
    </row>
    <row r="170" spans="1:4" x14ac:dyDescent="0.2">
      <c r="A170" t="s">
        <v>1274</v>
      </c>
      <c r="B170">
        <v>0.70508999999999999</v>
      </c>
      <c r="C170">
        <v>0.83106000000000002</v>
      </c>
      <c r="D170">
        <v>0.95703000000000005</v>
      </c>
    </row>
    <row r="171" spans="1:4" x14ac:dyDescent="0.2">
      <c r="A171" t="s">
        <v>1275</v>
      </c>
      <c r="B171">
        <v>0.70516000000000001</v>
      </c>
      <c r="C171">
        <v>0.83113000000000004</v>
      </c>
      <c r="D171">
        <v>0.95709999999999995</v>
      </c>
    </row>
    <row r="172" spans="1:4" x14ac:dyDescent="0.2">
      <c r="A172" t="s">
        <v>1276</v>
      </c>
      <c r="B172">
        <v>0.70521999999999996</v>
      </c>
      <c r="C172">
        <v>0.83118999999999998</v>
      </c>
      <c r="D172">
        <v>0.95716000000000001</v>
      </c>
    </row>
    <row r="173" spans="1:4" x14ac:dyDescent="0.2">
      <c r="A173" t="s">
        <v>1277</v>
      </c>
      <c r="B173">
        <v>0.70528000000000002</v>
      </c>
      <c r="C173">
        <v>0.83125000000000004</v>
      </c>
      <c r="D173">
        <v>0.95721999999999996</v>
      </c>
    </row>
    <row r="174" spans="1:4" x14ac:dyDescent="0.2">
      <c r="A174" t="s">
        <v>1278</v>
      </c>
      <c r="B174">
        <v>0.70533000000000001</v>
      </c>
      <c r="C174">
        <v>0.83130000000000004</v>
      </c>
      <c r="D174">
        <v>0.95726999999999995</v>
      </c>
    </row>
    <row r="175" spans="1:4" x14ac:dyDescent="0.2">
      <c r="A175" t="s">
        <v>1279</v>
      </c>
      <c r="B175">
        <v>0.70538000000000001</v>
      </c>
      <c r="C175">
        <v>0.83135000000000003</v>
      </c>
      <c r="D175">
        <v>0.95731999999999995</v>
      </c>
    </row>
    <row r="176" spans="1:4" x14ac:dyDescent="0.2">
      <c r="A176" t="s">
        <v>1280</v>
      </c>
      <c r="B176">
        <v>0.70543</v>
      </c>
      <c r="C176">
        <v>0.83140000000000003</v>
      </c>
      <c r="D176">
        <v>0.95737000000000005</v>
      </c>
    </row>
    <row r="177" spans="1:4" x14ac:dyDescent="0.2">
      <c r="A177" t="s">
        <v>1281</v>
      </c>
      <c r="B177">
        <v>0.70548</v>
      </c>
      <c r="C177">
        <v>0.83145000000000002</v>
      </c>
      <c r="D177">
        <v>0.95742000000000005</v>
      </c>
    </row>
    <row r="178" spans="1:4" x14ac:dyDescent="0.2">
      <c r="A178" t="s">
        <v>1282</v>
      </c>
      <c r="B178">
        <v>0.70552000000000004</v>
      </c>
      <c r="C178">
        <v>0.83148999999999995</v>
      </c>
      <c r="D178">
        <v>0.95745999999999998</v>
      </c>
    </row>
    <row r="179" spans="1:4" x14ac:dyDescent="0.2">
      <c r="A179" t="s">
        <v>1283</v>
      </c>
      <c r="B179">
        <v>0.70555999999999996</v>
      </c>
      <c r="C179">
        <v>0.83152999999999999</v>
      </c>
      <c r="D179">
        <v>0.95750999999999997</v>
      </c>
    </row>
    <row r="180" spans="1:4" x14ac:dyDescent="0.2">
      <c r="A180" t="s">
        <v>1284</v>
      </c>
      <c r="B180">
        <v>0.7056</v>
      </c>
      <c r="C180">
        <v>0.83157000000000003</v>
      </c>
      <c r="D180">
        <v>0.95753999999999995</v>
      </c>
    </row>
    <row r="181" spans="1:4" x14ac:dyDescent="0.2">
      <c r="A181" t="s">
        <v>1285</v>
      </c>
      <c r="B181">
        <v>0.70564000000000004</v>
      </c>
      <c r="C181">
        <v>0.83160999999999996</v>
      </c>
      <c r="D181">
        <v>0.95757999999999999</v>
      </c>
    </row>
    <row r="182" spans="1:4" x14ac:dyDescent="0.2">
      <c r="A182" t="s">
        <v>1286</v>
      </c>
      <c r="B182">
        <v>0.70567999999999997</v>
      </c>
      <c r="C182">
        <v>0.83165</v>
      </c>
      <c r="D182">
        <v>0.95762000000000003</v>
      </c>
    </row>
    <row r="183" spans="1:4" x14ac:dyDescent="0.2">
      <c r="A183" t="s">
        <v>1287</v>
      </c>
      <c r="B183">
        <v>0.70570999999999995</v>
      </c>
      <c r="C183">
        <v>0.83167999999999997</v>
      </c>
      <c r="D183">
        <v>0.95765</v>
      </c>
    </row>
    <row r="184" spans="1:4" x14ac:dyDescent="0.2">
      <c r="A184" t="s">
        <v>1288</v>
      </c>
      <c r="B184">
        <v>0.70574000000000003</v>
      </c>
      <c r="C184">
        <v>0.83170999999999995</v>
      </c>
      <c r="D184">
        <v>0.95767999999999998</v>
      </c>
    </row>
    <row r="185" spans="1:4" x14ac:dyDescent="0.2">
      <c r="A185" t="s">
        <v>1289</v>
      </c>
      <c r="B185">
        <v>0.70577000000000001</v>
      </c>
      <c r="C185">
        <v>0.83174000000000003</v>
      </c>
      <c r="D185">
        <v>0.95770999999999995</v>
      </c>
    </row>
    <row r="186" spans="1:4" x14ac:dyDescent="0.2">
      <c r="A186" t="s">
        <v>1290</v>
      </c>
      <c r="B186">
        <v>0.70579999999999998</v>
      </c>
      <c r="C186">
        <v>0.83177000000000001</v>
      </c>
      <c r="D186">
        <v>0.95774000000000004</v>
      </c>
    </row>
    <row r="187" spans="1:4" x14ac:dyDescent="0.2">
      <c r="A187" t="s">
        <v>1291</v>
      </c>
      <c r="B187">
        <v>0.70582999999999996</v>
      </c>
      <c r="C187">
        <v>0.83179999999999998</v>
      </c>
      <c r="D187">
        <v>0.95777000000000001</v>
      </c>
    </row>
    <row r="188" spans="1:4" x14ac:dyDescent="0.2">
      <c r="A188" t="s">
        <v>1292</v>
      </c>
      <c r="B188">
        <v>0.70584999999999998</v>
      </c>
      <c r="C188">
        <v>0.83182</v>
      </c>
      <c r="D188">
        <v>0.95779000000000003</v>
      </c>
    </row>
    <row r="189" spans="1:4" x14ac:dyDescent="0.2">
      <c r="A189" t="s">
        <v>1293</v>
      </c>
      <c r="B189">
        <v>0.70587</v>
      </c>
      <c r="C189">
        <v>0.83184000000000002</v>
      </c>
      <c r="D189">
        <v>0.95782</v>
      </c>
    </row>
    <row r="190" spans="1:4" x14ac:dyDescent="0.2">
      <c r="A190" t="s">
        <v>1294</v>
      </c>
      <c r="B190">
        <v>0.70589999999999997</v>
      </c>
      <c r="C190">
        <v>0.83187</v>
      </c>
      <c r="D190">
        <v>0.95784000000000002</v>
      </c>
    </row>
    <row r="191" spans="1:4" x14ac:dyDescent="0.2">
      <c r="A191" t="s">
        <v>1295</v>
      </c>
      <c r="B191">
        <v>0.70591999999999999</v>
      </c>
      <c r="C191">
        <v>0.83189000000000002</v>
      </c>
      <c r="D191">
        <v>0.95786000000000004</v>
      </c>
    </row>
    <row r="192" spans="1:4" x14ac:dyDescent="0.2">
      <c r="A192" t="s">
        <v>1296</v>
      </c>
      <c r="B192">
        <v>0.70594000000000001</v>
      </c>
      <c r="C192">
        <v>0.83191000000000004</v>
      </c>
      <c r="D192">
        <v>0.95787999999999995</v>
      </c>
    </row>
    <row r="193" spans="1:4" x14ac:dyDescent="0.2">
      <c r="A193" t="s">
        <v>1297</v>
      </c>
      <c r="B193">
        <v>0.70596000000000003</v>
      </c>
      <c r="C193">
        <v>0.83192999999999995</v>
      </c>
      <c r="D193">
        <v>0.95789999999999997</v>
      </c>
    </row>
    <row r="194" spans="1:4" x14ac:dyDescent="0.2">
      <c r="A194" t="s">
        <v>1298</v>
      </c>
      <c r="B194">
        <v>0.70598000000000005</v>
      </c>
      <c r="C194">
        <v>0.83194999999999997</v>
      </c>
      <c r="D194">
        <v>0.95791999999999999</v>
      </c>
    </row>
    <row r="195" spans="1:4" x14ac:dyDescent="0.2">
      <c r="A195" t="s">
        <v>1299</v>
      </c>
      <c r="B195">
        <v>0.70599000000000001</v>
      </c>
      <c r="C195">
        <v>0.83196000000000003</v>
      </c>
      <c r="D195">
        <v>0.95792999999999995</v>
      </c>
    </row>
    <row r="196" spans="1:4" x14ac:dyDescent="0.2">
      <c r="A196" t="s">
        <v>1300</v>
      </c>
      <c r="B196">
        <v>0.70601000000000003</v>
      </c>
      <c r="C196">
        <v>0.83198000000000005</v>
      </c>
      <c r="D196">
        <v>0.95794999999999997</v>
      </c>
    </row>
    <row r="197" spans="1:4" x14ac:dyDescent="0.2">
      <c r="A197" t="s">
        <v>1301</v>
      </c>
      <c r="B197">
        <v>0.70601999999999998</v>
      </c>
      <c r="C197">
        <v>0.83199000000000001</v>
      </c>
      <c r="D197">
        <v>0.95796999999999999</v>
      </c>
    </row>
    <row r="198" spans="1:4" x14ac:dyDescent="0.2">
      <c r="A198" t="s">
        <v>1302</v>
      </c>
      <c r="B198">
        <v>0.70604</v>
      </c>
      <c r="C198">
        <v>0.83201000000000003</v>
      </c>
      <c r="D198">
        <v>0.95798000000000005</v>
      </c>
    </row>
    <row r="199" spans="1:4" x14ac:dyDescent="0.2">
      <c r="A199" t="s">
        <v>1303</v>
      </c>
      <c r="B199">
        <v>0.70604999999999996</v>
      </c>
      <c r="C199">
        <v>0.83201999999999998</v>
      </c>
      <c r="D199">
        <v>0.95799000000000001</v>
      </c>
    </row>
    <row r="200" spans="1:4" x14ac:dyDescent="0.2">
      <c r="A200" t="s">
        <v>1304</v>
      </c>
      <c r="B200">
        <v>0.70606999999999998</v>
      </c>
      <c r="C200">
        <v>0.83204</v>
      </c>
      <c r="D200">
        <v>0.95801000000000003</v>
      </c>
    </row>
    <row r="201" spans="1:4" x14ac:dyDescent="0.2">
      <c r="A201" t="s">
        <v>1305</v>
      </c>
      <c r="B201">
        <v>0.70608000000000004</v>
      </c>
      <c r="C201">
        <v>0.83204999999999996</v>
      </c>
      <c r="D201">
        <v>0.95801999999999998</v>
      </c>
    </row>
    <row r="202" spans="1:4" x14ac:dyDescent="0.2">
      <c r="A202" t="s">
        <v>1306</v>
      </c>
      <c r="B202">
        <v>0.70609</v>
      </c>
      <c r="C202">
        <v>0.83206000000000002</v>
      </c>
      <c r="D202">
        <v>0.95803000000000005</v>
      </c>
    </row>
  </sheetData>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
  <sheetViews>
    <sheetView workbookViewId="0"/>
  </sheetViews>
  <sheetFormatPr defaultRowHeight="12.75" customHeight="1" x14ac:dyDescent="0.2"/>
  <sheetData>
    <row r="1" spans="1:6" ht="12.75" customHeight="1" x14ac:dyDescent="0.2">
      <c r="B1" t="s">
        <v>1313</v>
      </c>
      <c r="C1" t="s">
        <v>1314</v>
      </c>
      <c r="D1" t="s">
        <v>1315</v>
      </c>
      <c r="E1" t="s">
        <v>1316</v>
      </c>
      <c r="F1" t="s">
        <v>1317</v>
      </c>
    </row>
    <row r="2" spans="1:6" ht="12.75" customHeight="1" x14ac:dyDescent="0.2">
      <c r="A2" t="s">
        <v>117</v>
      </c>
      <c r="B2">
        <v>3125309.87</v>
      </c>
      <c r="C2">
        <v>1196063.4099999999</v>
      </c>
      <c r="D2">
        <v>1230494.3600000001</v>
      </c>
      <c r="E2">
        <v>3125309.87</v>
      </c>
      <c r="F2">
        <v>1230494.3600000001</v>
      </c>
    </row>
    <row r="3" spans="1:6" ht="12.75" customHeight="1" x14ac:dyDescent="0.2">
      <c r="A3" t="s">
        <v>118</v>
      </c>
      <c r="B3">
        <v>9741232.2599999998</v>
      </c>
      <c r="C3">
        <v>3396105.07</v>
      </c>
      <c r="D3">
        <v>4745032.43</v>
      </c>
      <c r="E3">
        <v>4991026.08</v>
      </c>
      <c r="F3">
        <v>3734653.73</v>
      </c>
    </row>
    <row r="4" spans="1:6" ht="12.75" customHeight="1" x14ac:dyDescent="0.2">
      <c r="A4" t="s">
        <v>119</v>
      </c>
      <c r="B4">
        <v>16357154.65</v>
      </c>
      <c r="C4">
        <v>6673517.2599999998</v>
      </c>
      <c r="D4">
        <v>9645515.3900000006</v>
      </c>
      <c r="E4">
        <v>6672698.7999999998</v>
      </c>
      <c r="F4">
        <v>6389408.3700000001</v>
      </c>
    </row>
    <row r="5" spans="1:6" ht="12.75" customHeight="1" x14ac:dyDescent="0.2">
      <c r="A5" t="s">
        <v>120</v>
      </c>
      <c r="B5">
        <v>22973077.039999999</v>
      </c>
      <c r="C5">
        <v>8887683.2699999996</v>
      </c>
      <c r="D5">
        <v>12038976.720000001</v>
      </c>
      <c r="E5">
        <v>9996850.5899999999</v>
      </c>
      <c r="F5">
        <v>6391539.0899999999</v>
      </c>
    </row>
    <row r="6" spans="1:6" ht="12.75" customHeight="1" x14ac:dyDescent="0.2">
      <c r="A6" t="s">
        <v>121</v>
      </c>
      <c r="B6">
        <v>29589000</v>
      </c>
      <c r="C6">
        <v>9842797.4299999997</v>
      </c>
      <c r="D6">
        <v>18220793.510000002</v>
      </c>
      <c r="E6">
        <v>13090267.550000001</v>
      </c>
      <c r="F6">
        <v>9956923.6600000001</v>
      </c>
    </row>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6"/>
  <sheetViews>
    <sheetView workbookViewId="0"/>
  </sheetViews>
  <sheetFormatPr defaultRowHeight="12.75" customHeight="1" x14ac:dyDescent="0.2"/>
  <sheetData>
    <row r="1" spans="1:3" ht="12.75" customHeight="1" x14ac:dyDescent="0.2">
      <c r="B1" t="s">
        <v>1323</v>
      </c>
      <c r="C1" t="s">
        <v>1324</v>
      </c>
    </row>
    <row r="2" spans="1:3" ht="12.75" customHeight="1" x14ac:dyDescent="0.2">
      <c r="A2" t="s">
        <v>117</v>
      </c>
      <c r="B2">
        <v>1.03</v>
      </c>
      <c r="C2">
        <v>0.39</v>
      </c>
    </row>
    <row r="3" spans="1:3" ht="12.75" customHeight="1" x14ac:dyDescent="0.2">
      <c r="A3" t="s">
        <v>118</v>
      </c>
      <c r="B3">
        <v>1.1000000000000001</v>
      </c>
      <c r="C3">
        <v>0.75</v>
      </c>
    </row>
    <row r="4" spans="1:3" ht="12.75" customHeight="1" x14ac:dyDescent="0.2">
      <c r="A4" t="s">
        <v>119</v>
      </c>
      <c r="B4">
        <v>0.96</v>
      </c>
      <c r="C4">
        <v>0.96</v>
      </c>
    </row>
    <row r="5" spans="1:3" ht="12.75" customHeight="1" x14ac:dyDescent="0.2">
      <c r="A5" t="s">
        <v>120</v>
      </c>
      <c r="B5">
        <v>0.72</v>
      </c>
      <c r="C5">
        <v>0.64</v>
      </c>
    </row>
    <row r="6" spans="1:3" ht="12.75" customHeight="1" x14ac:dyDescent="0.2">
      <c r="A6" t="s">
        <v>121</v>
      </c>
      <c r="B6">
        <v>1.01</v>
      </c>
      <c r="C6">
        <v>0.76</v>
      </c>
    </row>
  </sheetData>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47"/>
  <sheetViews>
    <sheetView workbookViewId="0"/>
  </sheetViews>
  <sheetFormatPr defaultRowHeight="12.75" customHeight="1" x14ac:dyDescent="0.2"/>
  <sheetData>
    <row r="1" spans="1:2" ht="12.75" customHeight="1" x14ac:dyDescent="0.2">
      <c r="B1" t="s">
        <v>1325</v>
      </c>
    </row>
    <row r="2" spans="1:2" ht="12.75" customHeight="1" x14ac:dyDescent="0.2">
      <c r="A2" t="s">
        <v>319</v>
      </c>
      <c r="B2">
        <v>0</v>
      </c>
    </row>
    <row r="3" spans="1:2" ht="12.75" customHeight="1" x14ac:dyDescent="0.2">
      <c r="A3" t="s">
        <v>432</v>
      </c>
      <c r="B3">
        <v>0</v>
      </c>
    </row>
    <row r="4" spans="1:2" ht="12.75" customHeight="1" x14ac:dyDescent="0.2">
      <c r="A4" t="s">
        <v>444</v>
      </c>
      <c r="B4">
        <v>0</v>
      </c>
    </row>
    <row r="5" spans="1:2" ht="12.75" customHeight="1" x14ac:dyDescent="0.2">
      <c r="A5" t="s">
        <v>470</v>
      </c>
      <c r="B5">
        <v>1</v>
      </c>
    </row>
    <row r="6" spans="1:2" ht="12.75" customHeight="1" x14ac:dyDescent="0.2">
      <c r="A6" t="s">
        <v>482</v>
      </c>
      <c r="B6">
        <v>1.72</v>
      </c>
    </row>
    <row r="7" spans="1:2" ht="12.75" customHeight="1" x14ac:dyDescent="0.2">
      <c r="A7" t="s">
        <v>457</v>
      </c>
      <c r="B7">
        <v>0</v>
      </c>
    </row>
    <row r="8" spans="1:2" ht="12.75" customHeight="1" x14ac:dyDescent="0.2">
      <c r="A8" t="s">
        <v>293</v>
      </c>
      <c r="B8">
        <v>0.83</v>
      </c>
    </row>
    <row r="9" spans="1:2" ht="12.75" customHeight="1" x14ac:dyDescent="0.2">
      <c r="A9" t="s">
        <v>306</v>
      </c>
      <c r="B9">
        <v>0</v>
      </c>
    </row>
    <row r="10" spans="1:2" ht="12.75" customHeight="1" x14ac:dyDescent="0.2">
      <c r="A10" t="s">
        <v>332</v>
      </c>
      <c r="B10">
        <v>1.25</v>
      </c>
    </row>
    <row r="11" spans="1:2" ht="12.75" customHeight="1" x14ac:dyDescent="0.2">
      <c r="A11" t="s">
        <v>345</v>
      </c>
      <c r="B11">
        <v>0.5</v>
      </c>
    </row>
    <row r="12" spans="1:2" ht="12.75" customHeight="1" x14ac:dyDescent="0.2">
      <c r="A12" t="s">
        <v>357</v>
      </c>
      <c r="B12">
        <v>0.5</v>
      </c>
    </row>
    <row r="13" spans="1:2" ht="12.75" customHeight="1" x14ac:dyDescent="0.2">
      <c r="A13" t="s">
        <v>370</v>
      </c>
      <c r="B13">
        <v>1</v>
      </c>
    </row>
    <row r="14" spans="1:2" ht="12.75" customHeight="1" x14ac:dyDescent="0.2">
      <c r="A14" t="s">
        <v>382</v>
      </c>
      <c r="B14">
        <v>0.5</v>
      </c>
    </row>
    <row r="15" spans="1:2" ht="12.75" customHeight="1" x14ac:dyDescent="0.2">
      <c r="A15" t="s">
        <v>395</v>
      </c>
      <c r="B15">
        <v>0.46</v>
      </c>
    </row>
    <row r="16" spans="1:2" ht="12.75" customHeight="1" x14ac:dyDescent="0.2">
      <c r="A16" t="s">
        <v>408</v>
      </c>
      <c r="B16">
        <v>0</v>
      </c>
    </row>
    <row r="17" spans="1:2" ht="12.75" customHeight="1" x14ac:dyDescent="0.2">
      <c r="A17" t="s">
        <v>420</v>
      </c>
      <c r="B17">
        <v>1</v>
      </c>
    </row>
    <row r="18" spans="1:2" ht="12.75" customHeight="1" x14ac:dyDescent="0.2">
      <c r="A18" t="s">
        <v>495</v>
      </c>
      <c r="B18">
        <v>1.2</v>
      </c>
    </row>
    <row r="19" spans="1:2" ht="12.75" customHeight="1" x14ac:dyDescent="0.2">
      <c r="A19" t="s">
        <v>610</v>
      </c>
      <c r="B19">
        <v>0.5</v>
      </c>
    </row>
    <row r="20" spans="1:2" ht="12.75" customHeight="1" x14ac:dyDescent="0.2">
      <c r="A20" t="s">
        <v>622</v>
      </c>
      <c r="B20">
        <v>0.5</v>
      </c>
    </row>
    <row r="21" spans="1:2" ht="12.75" customHeight="1" x14ac:dyDescent="0.2">
      <c r="A21" t="s">
        <v>635</v>
      </c>
      <c r="B21">
        <v>1</v>
      </c>
    </row>
    <row r="22" spans="1:2" ht="12.75" customHeight="1" x14ac:dyDescent="0.2">
      <c r="A22" t="s">
        <v>648</v>
      </c>
      <c r="B22">
        <v>0.35</v>
      </c>
    </row>
    <row r="23" spans="1:2" ht="12.75" customHeight="1" x14ac:dyDescent="0.2">
      <c r="A23" t="s">
        <v>508</v>
      </c>
      <c r="B23">
        <v>0.5</v>
      </c>
    </row>
    <row r="24" spans="1:2" ht="12.75" customHeight="1" x14ac:dyDescent="0.2">
      <c r="A24" t="s">
        <v>520</v>
      </c>
      <c r="B24">
        <v>0</v>
      </c>
    </row>
    <row r="25" spans="1:2" ht="12.75" customHeight="1" x14ac:dyDescent="0.2">
      <c r="A25" t="s">
        <v>533</v>
      </c>
      <c r="B25">
        <v>0.5</v>
      </c>
    </row>
    <row r="26" spans="1:2" ht="12.75" customHeight="1" x14ac:dyDescent="0.2">
      <c r="A26" t="s">
        <v>546</v>
      </c>
      <c r="B26">
        <v>1.68</v>
      </c>
    </row>
    <row r="27" spans="1:2" ht="12.75" customHeight="1" x14ac:dyDescent="0.2">
      <c r="A27" t="s">
        <v>559</v>
      </c>
      <c r="B27">
        <v>0.5</v>
      </c>
    </row>
    <row r="28" spans="1:2" ht="12.75" customHeight="1" x14ac:dyDescent="0.2">
      <c r="A28" t="s">
        <v>572</v>
      </c>
      <c r="B28">
        <v>0.25</v>
      </c>
    </row>
    <row r="29" spans="1:2" ht="12.75" customHeight="1" x14ac:dyDescent="0.2">
      <c r="A29" t="s">
        <v>585</v>
      </c>
      <c r="B29">
        <v>0</v>
      </c>
    </row>
    <row r="30" spans="1:2" ht="12.75" customHeight="1" x14ac:dyDescent="0.2">
      <c r="A30" t="s">
        <v>598</v>
      </c>
      <c r="B30">
        <v>0.5</v>
      </c>
    </row>
    <row r="31" spans="1:2" ht="12.75" customHeight="1" x14ac:dyDescent="0.2">
      <c r="A31" t="s">
        <v>661</v>
      </c>
      <c r="B31">
        <v>0.63</v>
      </c>
    </row>
    <row r="32" spans="1:2" ht="12.75" customHeight="1" x14ac:dyDescent="0.2">
      <c r="A32" t="s">
        <v>674</v>
      </c>
      <c r="B32">
        <v>0</v>
      </c>
    </row>
    <row r="33" spans="1:2" ht="12.75" customHeight="1" x14ac:dyDescent="0.2">
      <c r="A33" t="s">
        <v>687</v>
      </c>
      <c r="B33">
        <v>0</v>
      </c>
    </row>
    <row r="34" spans="1:2" ht="12.75" customHeight="1" x14ac:dyDescent="0.2">
      <c r="A34" t="s">
        <v>699</v>
      </c>
      <c r="B34">
        <v>7.0000000000000007E-2</v>
      </c>
    </row>
    <row r="35" spans="1:2" ht="12.75" customHeight="1" x14ac:dyDescent="0.2">
      <c r="A35" t="s">
        <v>712</v>
      </c>
      <c r="B35">
        <v>0.5</v>
      </c>
    </row>
    <row r="36" spans="1:2" ht="12.75" customHeight="1" x14ac:dyDescent="0.2">
      <c r="A36" t="s">
        <v>725</v>
      </c>
      <c r="B36">
        <v>0.5</v>
      </c>
    </row>
    <row r="37" spans="1:2" ht="12.75" customHeight="1" x14ac:dyDescent="0.2">
      <c r="A37" t="s">
        <v>737</v>
      </c>
      <c r="B37">
        <v>0</v>
      </c>
    </row>
    <row r="38" spans="1:2" ht="12.75" customHeight="1" x14ac:dyDescent="0.2">
      <c r="A38" t="s">
        <v>750</v>
      </c>
      <c r="B38">
        <v>4</v>
      </c>
    </row>
    <row r="39" spans="1:2" ht="12.75" customHeight="1" x14ac:dyDescent="0.2">
      <c r="A39" t="s">
        <v>762</v>
      </c>
      <c r="B39">
        <v>1.08</v>
      </c>
    </row>
    <row r="40" spans="1:2" ht="12.75" customHeight="1" x14ac:dyDescent="0.2">
      <c r="A40" t="s">
        <v>774</v>
      </c>
      <c r="B40">
        <v>7.0000000000000007E-2</v>
      </c>
    </row>
    <row r="41" spans="1:2" ht="12.75" customHeight="1" x14ac:dyDescent="0.2">
      <c r="A41" t="s">
        <v>786</v>
      </c>
      <c r="B41">
        <v>0</v>
      </c>
    </row>
    <row r="42" spans="1:2" ht="12.75" customHeight="1" x14ac:dyDescent="0.2">
      <c r="A42" t="s">
        <v>798</v>
      </c>
      <c r="B42">
        <v>0</v>
      </c>
    </row>
    <row r="43" spans="1:2" ht="12.75" customHeight="1" x14ac:dyDescent="0.2">
      <c r="A43" t="s">
        <v>810</v>
      </c>
      <c r="B43">
        <v>0.78</v>
      </c>
    </row>
    <row r="44" spans="1:2" x14ac:dyDescent="0.2">
      <c r="A44" t="s">
        <v>1326</v>
      </c>
      <c r="B44">
        <v>0.5</v>
      </c>
    </row>
    <row r="45" spans="1:2" x14ac:dyDescent="0.2">
      <c r="A45" t="s">
        <v>1327</v>
      </c>
      <c r="B45">
        <v>0.95</v>
      </c>
    </row>
    <row r="46" spans="1:2" x14ac:dyDescent="0.2">
      <c r="A46" t="s">
        <v>1328</v>
      </c>
      <c r="B46">
        <v>0.52</v>
      </c>
    </row>
    <row r="47" spans="1:2" x14ac:dyDescent="0.2">
      <c r="A47" t="s">
        <v>1329</v>
      </c>
      <c r="B47">
        <v>0.56999999999999995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heetViews>
  <sheetFormatPr defaultRowHeight="12.75" customHeight="1" x14ac:dyDescent="0.2"/>
  <sheetData>
    <row r="1" spans="1:3" ht="12.75" customHeight="1" x14ac:dyDescent="0.2">
      <c r="B1" t="s">
        <v>98</v>
      </c>
      <c r="C1" t="s">
        <v>99</v>
      </c>
    </row>
    <row r="2" spans="1:3" ht="12.75" customHeight="1" x14ac:dyDescent="0.2">
      <c r="A2" t="s">
        <v>100</v>
      </c>
      <c r="B2">
        <v>67692.05</v>
      </c>
      <c r="C2">
        <v>381255.96</v>
      </c>
    </row>
    <row r="3" spans="1:3" ht="12.75" customHeight="1" x14ac:dyDescent="0.2">
      <c r="A3" t="s">
        <v>101</v>
      </c>
      <c r="B3">
        <v>702897.69</v>
      </c>
      <c r="C3">
        <v>221102.31</v>
      </c>
    </row>
    <row r="4" spans="1:3" ht="12.75" customHeight="1" x14ac:dyDescent="0.2">
      <c r="A4" t="s">
        <v>102</v>
      </c>
      <c r="B4">
        <v>379559.16</v>
      </c>
      <c r="C4">
        <v>893274.17</v>
      </c>
    </row>
    <row r="5" spans="1:3" ht="12.75" customHeight="1" x14ac:dyDescent="0.2">
      <c r="A5" t="s">
        <v>103</v>
      </c>
      <c r="B5">
        <v>4069817.17</v>
      </c>
      <c r="C5">
        <v>1167682.83</v>
      </c>
    </row>
  </sheetData>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47"/>
  <sheetViews>
    <sheetView workbookViewId="0"/>
  </sheetViews>
  <sheetFormatPr defaultRowHeight="12.75" customHeight="1" x14ac:dyDescent="0.2"/>
  <sheetData>
    <row r="1" spans="1:2" ht="12.75" customHeight="1" x14ac:dyDescent="0.2">
      <c r="B1" t="s">
        <v>1325</v>
      </c>
    </row>
    <row r="2" spans="1:2" ht="12.75" customHeight="1" x14ac:dyDescent="0.2">
      <c r="A2" t="s">
        <v>319</v>
      </c>
      <c r="B2">
        <v>0</v>
      </c>
    </row>
    <row r="3" spans="1:2" ht="12.75" customHeight="1" x14ac:dyDescent="0.2">
      <c r="A3" t="s">
        <v>432</v>
      </c>
      <c r="B3">
        <v>0</v>
      </c>
    </row>
    <row r="4" spans="1:2" ht="12.75" customHeight="1" x14ac:dyDescent="0.2">
      <c r="A4" t="s">
        <v>444</v>
      </c>
      <c r="B4">
        <v>0</v>
      </c>
    </row>
    <row r="5" spans="1:2" ht="12.75" customHeight="1" x14ac:dyDescent="0.2">
      <c r="A5" t="s">
        <v>470</v>
      </c>
      <c r="B5">
        <v>1</v>
      </c>
    </row>
    <row r="6" spans="1:2" ht="12.75" customHeight="1" x14ac:dyDescent="0.2">
      <c r="A6" t="s">
        <v>482</v>
      </c>
      <c r="B6">
        <v>1</v>
      </c>
    </row>
    <row r="7" spans="1:2" ht="12.75" customHeight="1" x14ac:dyDescent="0.2">
      <c r="A7" t="s">
        <v>457</v>
      </c>
      <c r="B7">
        <v>0</v>
      </c>
    </row>
    <row r="8" spans="1:2" ht="12.75" customHeight="1" x14ac:dyDescent="0.2">
      <c r="A8" t="s">
        <v>293</v>
      </c>
      <c r="B8">
        <v>1.88</v>
      </c>
    </row>
    <row r="9" spans="1:2" ht="12.75" customHeight="1" x14ac:dyDescent="0.2">
      <c r="A9" t="s">
        <v>306</v>
      </c>
      <c r="B9">
        <v>0</v>
      </c>
    </row>
    <row r="10" spans="1:2" ht="12.75" customHeight="1" x14ac:dyDescent="0.2">
      <c r="A10" t="s">
        <v>332</v>
      </c>
      <c r="B10">
        <v>1</v>
      </c>
    </row>
    <row r="11" spans="1:2" ht="12.75" customHeight="1" x14ac:dyDescent="0.2">
      <c r="A11" t="s">
        <v>345</v>
      </c>
      <c r="B11">
        <v>1</v>
      </c>
    </row>
    <row r="12" spans="1:2" ht="12.75" customHeight="1" x14ac:dyDescent="0.2">
      <c r="A12" t="s">
        <v>357</v>
      </c>
      <c r="B12">
        <v>1</v>
      </c>
    </row>
    <row r="13" spans="1:2" ht="12.75" customHeight="1" x14ac:dyDescent="0.2">
      <c r="A13" t="s">
        <v>370</v>
      </c>
      <c r="B13">
        <v>1</v>
      </c>
    </row>
    <row r="14" spans="1:2" ht="12.75" customHeight="1" x14ac:dyDescent="0.2">
      <c r="A14" t="s">
        <v>382</v>
      </c>
      <c r="B14">
        <v>0.5</v>
      </c>
    </row>
    <row r="15" spans="1:2" ht="12.75" customHeight="1" x14ac:dyDescent="0.2">
      <c r="A15" t="s">
        <v>395</v>
      </c>
      <c r="B15">
        <v>1.5</v>
      </c>
    </row>
    <row r="16" spans="1:2" ht="12.75" customHeight="1" x14ac:dyDescent="0.2">
      <c r="A16" t="s">
        <v>408</v>
      </c>
      <c r="B16">
        <v>0</v>
      </c>
    </row>
    <row r="17" spans="1:2" ht="12.75" customHeight="1" x14ac:dyDescent="0.2">
      <c r="A17" t="s">
        <v>420</v>
      </c>
      <c r="B17">
        <v>1</v>
      </c>
    </row>
    <row r="18" spans="1:2" ht="12.75" customHeight="1" x14ac:dyDescent="0.2">
      <c r="A18" t="s">
        <v>495</v>
      </c>
      <c r="B18">
        <v>1</v>
      </c>
    </row>
    <row r="19" spans="1:2" ht="12.75" customHeight="1" x14ac:dyDescent="0.2">
      <c r="A19" t="s">
        <v>610</v>
      </c>
      <c r="B19">
        <v>1</v>
      </c>
    </row>
    <row r="20" spans="1:2" ht="12.75" customHeight="1" x14ac:dyDescent="0.2">
      <c r="A20" t="s">
        <v>622</v>
      </c>
      <c r="B20">
        <v>0.5</v>
      </c>
    </row>
    <row r="21" spans="1:2" ht="12.75" customHeight="1" x14ac:dyDescent="0.2">
      <c r="A21" t="s">
        <v>635</v>
      </c>
      <c r="B21">
        <v>1</v>
      </c>
    </row>
    <row r="22" spans="1:2" ht="12.75" customHeight="1" x14ac:dyDescent="0.2">
      <c r="A22" t="s">
        <v>648</v>
      </c>
      <c r="B22">
        <v>0.7</v>
      </c>
    </row>
    <row r="23" spans="1:2" ht="12.75" customHeight="1" x14ac:dyDescent="0.2">
      <c r="A23" t="s">
        <v>508</v>
      </c>
      <c r="B23">
        <v>1</v>
      </c>
    </row>
    <row r="24" spans="1:2" ht="12.75" customHeight="1" x14ac:dyDescent="0.2">
      <c r="A24" t="s">
        <v>520</v>
      </c>
      <c r="B24">
        <v>0</v>
      </c>
    </row>
    <row r="25" spans="1:2" ht="12.75" customHeight="1" x14ac:dyDescent="0.2">
      <c r="A25" t="s">
        <v>533</v>
      </c>
      <c r="B25">
        <v>1</v>
      </c>
    </row>
    <row r="26" spans="1:2" ht="12.75" customHeight="1" x14ac:dyDescent="0.2">
      <c r="A26" t="s">
        <v>546</v>
      </c>
      <c r="B26">
        <v>1.34</v>
      </c>
    </row>
    <row r="27" spans="1:2" ht="12.75" customHeight="1" x14ac:dyDescent="0.2">
      <c r="A27" t="s">
        <v>559</v>
      </c>
      <c r="B27">
        <v>1</v>
      </c>
    </row>
    <row r="28" spans="1:2" ht="12.75" customHeight="1" x14ac:dyDescent="0.2">
      <c r="A28" t="s">
        <v>572</v>
      </c>
      <c r="B28">
        <v>0.25</v>
      </c>
    </row>
    <row r="29" spans="1:2" ht="12.75" customHeight="1" x14ac:dyDescent="0.2">
      <c r="A29" t="s">
        <v>585</v>
      </c>
      <c r="B29">
        <v>0</v>
      </c>
    </row>
    <row r="30" spans="1:2" ht="12.75" customHeight="1" x14ac:dyDescent="0.2">
      <c r="A30" t="s">
        <v>598</v>
      </c>
      <c r="B30">
        <v>1</v>
      </c>
    </row>
    <row r="31" spans="1:2" ht="12.75" customHeight="1" x14ac:dyDescent="0.2">
      <c r="A31" t="s">
        <v>661</v>
      </c>
      <c r="B31">
        <v>1</v>
      </c>
    </row>
    <row r="32" spans="1:2" ht="12.75" customHeight="1" x14ac:dyDescent="0.2">
      <c r="A32" t="s">
        <v>674</v>
      </c>
      <c r="B32">
        <v>0</v>
      </c>
    </row>
    <row r="33" spans="1:2" ht="12.75" customHeight="1" x14ac:dyDescent="0.2">
      <c r="A33" t="s">
        <v>687</v>
      </c>
      <c r="B33">
        <v>0</v>
      </c>
    </row>
    <row r="34" spans="1:2" ht="12.75" customHeight="1" x14ac:dyDescent="0.2">
      <c r="A34" t="s">
        <v>699</v>
      </c>
      <c r="B34">
        <v>0.14000000000000001</v>
      </c>
    </row>
    <row r="35" spans="1:2" ht="12.75" customHeight="1" x14ac:dyDescent="0.2">
      <c r="A35" t="s">
        <v>712</v>
      </c>
      <c r="B35">
        <v>1</v>
      </c>
    </row>
    <row r="36" spans="1:2" ht="12.75" customHeight="1" x14ac:dyDescent="0.2">
      <c r="A36" t="s">
        <v>725</v>
      </c>
      <c r="B36">
        <v>1</v>
      </c>
    </row>
    <row r="37" spans="1:2" ht="12.75" customHeight="1" x14ac:dyDescent="0.2">
      <c r="A37" t="s">
        <v>737</v>
      </c>
      <c r="B37">
        <v>0</v>
      </c>
    </row>
    <row r="38" spans="1:2" ht="12.75" customHeight="1" x14ac:dyDescent="0.2">
      <c r="A38" t="s">
        <v>750</v>
      </c>
      <c r="B38">
        <v>1</v>
      </c>
    </row>
    <row r="39" spans="1:2" ht="12.75" customHeight="1" x14ac:dyDescent="0.2">
      <c r="A39" t="s">
        <v>762</v>
      </c>
      <c r="B39">
        <v>1</v>
      </c>
    </row>
    <row r="40" spans="1:2" ht="12.75" customHeight="1" x14ac:dyDescent="0.2">
      <c r="A40" t="s">
        <v>774</v>
      </c>
      <c r="B40">
        <v>0.14000000000000001</v>
      </c>
    </row>
    <row r="41" spans="1:2" ht="12.75" customHeight="1" x14ac:dyDescent="0.2">
      <c r="A41" t="s">
        <v>786</v>
      </c>
      <c r="B41">
        <v>0</v>
      </c>
    </row>
    <row r="42" spans="1:2" ht="12.75" customHeight="1" x14ac:dyDescent="0.2">
      <c r="A42" t="s">
        <v>798</v>
      </c>
      <c r="B42">
        <v>0</v>
      </c>
    </row>
    <row r="43" spans="1:2" ht="12.75" customHeight="1" x14ac:dyDescent="0.2">
      <c r="A43" t="s">
        <v>810</v>
      </c>
      <c r="B43">
        <v>0.78</v>
      </c>
    </row>
    <row r="44" spans="1:2" x14ac:dyDescent="0.2">
      <c r="A44" t="s">
        <v>1330</v>
      </c>
      <c r="B44">
        <v>0.56999999999999995</v>
      </c>
    </row>
    <row r="45" spans="1:2" x14ac:dyDescent="0.2">
      <c r="A45" t="s">
        <v>1331</v>
      </c>
      <c r="B45">
        <v>0.5</v>
      </c>
    </row>
    <row r="46" spans="1:2" x14ac:dyDescent="0.2">
      <c r="A46" t="s">
        <v>1332</v>
      </c>
      <c r="B46">
        <v>0.95</v>
      </c>
    </row>
    <row r="47" spans="1:2" x14ac:dyDescent="0.2">
      <c r="A47" t="s">
        <v>1333</v>
      </c>
      <c r="B47">
        <v>0.55000000000000004</v>
      </c>
    </row>
  </sheetData>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4"/>
  <sheetViews>
    <sheetView workbookViewId="0"/>
  </sheetViews>
  <sheetFormatPr defaultRowHeight="12.75" customHeight="1" x14ac:dyDescent="0.2"/>
  <cols>
    <col min="1" max="1" width="70.7109375" bestFit="1" customWidth="1"/>
  </cols>
  <sheetData>
    <row r="1" spans="1:1" ht="18.75" customHeight="1" x14ac:dyDescent="0.2">
      <c r="A1" s="26" t="s">
        <v>1049</v>
      </c>
    </row>
    <row r="2" spans="1:1" x14ac:dyDescent="0.2">
      <c r="A2" s="27" t="s">
        <v>1334</v>
      </c>
    </row>
    <row r="3" spans="1:1" x14ac:dyDescent="0.2">
      <c r="A3" s="3" t="s">
        <v>1335</v>
      </c>
    </row>
    <row r="4" spans="1:1" x14ac:dyDescent="0.2">
      <c r="A4" s="3" t="s">
        <v>116</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workbookViewId="0">
      <selection activeCell="N11" sqref="N11"/>
    </sheetView>
  </sheetViews>
  <sheetFormatPr defaultRowHeight="12.75" customHeight="1" x14ac:dyDescent="0.2"/>
  <cols>
    <col min="1" max="1" width="4.85546875" bestFit="1" customWidth="1"/>
    <col min="2" max="2" width="39" bestFit="1" customWidth="1"/>
    <col min="3" max="3" width="31.42578125" bestFit="1" customWidth="1"/>
    <col min="4" max="4" width="15" bestFit="1" customWidth="1"/>
    <col min="5" max="5" width="10" bestFit="1" customWidth="1"/>
    <col min="6" max="6" width="18.85546875" bestFit="1" customWidth="1"/>
    <col min="7" max="7" width="2.42578125" bestFit="1" customWidth="1"/>
    <col min="8" max="9" width="6.140625" bestFit="1" customWidth="1"/>
    <col min="10" max="11" width="6" bestFit="1" customWidth="1"/>
    <col min="12" max="13" width="5.42578125" bestFit="1" customWidth="1"/>
    <col min="14" max="14" width="9.140625" bestFit="1" customWidth="1"/>
  </cols>
  <sheetData>
    <row r="1" spans="1:14" ht="18.75" customHeight="1" x14ac:dyDescent="0.2">
      <c r="A1" s="164" t="s">
        <v>108</v>
      </c>
      <c r="B1" s="125"/>
      <c r="C1" s="125"/>
      <c r="D1" s="125"/>
      <c r="E1" s="125"/>
      <c r="F1" s="125"/>
      <c r="G1" s="125"/>
      <c r="H1" s="125"/>
      <c r="I1" s="125"/>
      <c r="J1" s="125"/>
      <c r="K1" s="125"/>
      <c r="L1" s="125"/>
      <c r="M1" s="125"/>
      <c r="N1" s="125"/>
    </row>
    <row r="2" spans="1:14" x14ac:dyDescent="0.2">
      <c r="A2" s="165" t="s">
        <v>109</v>
      </c>
      <c r="B2" s="128"/>
      <c r="C2" s="128"/>
      <c r="D2" s="128"/>
      <c r="E2" s="128"/>
      <c r="F2" s="128"/>
      <c r="G2" s="128"/>
      <c r="H2" s="128"/>
      <c r="I2" s="128"/>
      <c r="J2" s="128"/>
      <c r="K2" s="128"/>
      <c r="L2" s="128"/>
      <c r="M2" s="128"/>
      <c r="N2" s="128"/>
    </row>
    <row r="3" spans="1:14" x14ac:dyDescent="0.2">
      <c r="A3" s="166" t="s">
        <v>110</v>
      </c>
      <c r="B3" s="167"/>
      <c r="C3" s="167"/>
      <c r="D3" s="167"/>
      <c r="E3" s="167"/>
      <c r="F3" s="167"/>
      <c r="G3" s="167"/>
      <c r="H3" s="167"/>
      <c r="I3" s="167"/>
      <c r="J3" s="167"/>
      <c r="K3" s="168"/>
    </row>
    <row r="4" spans="1:14" x14ac:dyDescent="0.2">
      <c r="A4" s="169" t="s">
        <v>111</v>
      </c>
      <c r="B4" s="170"/>
      <c r="C4" s="170"/>
      <c r="D4" s="170"/>
      <c r="E4" s="170"/>
      <c r="F4" s="170"/>
      <c r="G4" s="170"/>
      <c r="H4" s="170"/>
      <c r="I4" s="170"/>
      <c r="J4" s="170"/>
      <c r="K4" s="157"/>
    </row>
    <row r="5" spans="1:14" x14ac:dyDescent="0.2">
      <c r="A5" s="171" t="s">
        <v>112</v>
      </c>
      <c r="B5" s="172"/>
      <c r="C5" s="151"/>
      <c r="D5" s="28" t="s">
        <v>113</v>
      </c>
      <c r="E5" s="28" t="s">
        <v>114</v>
      </c>
      <c r="F5" s="28" t="s">
        <v>115</v>
      </c>
      <c r="G5" s="10"/>
      <c r="H5" s="28" t="s">
        <v>116</v>
      </c>
      <c r="I5" s="29" t="s">
        <v>117</v>
      </c>
      <c r="J5" s="29" t="s">
        <v>118</v>
      </c>
      <c r="K5" s="29" t="s">
        <v>119</v>
      </c>
      <c r="L5" s="30" t="s">
        <v>120</v>
      </c>
      <c r="M5" s="30" t="s">
        <v>121</v>
      </c>
      <c r="N5" s="30" t="s">
        <v>122</v>
      </c>
    </row>
    <row r="6" spans="1:14" x14ac:dyDescent="0.2">
      <c r="A6" s="175" t="s">
        <v>123</v>
      </c>
      <c r="B6" s="156" t="s">
        <v>124</v>
      </c>
      <c r="C6" s="178"/>
      <c r="D6" s="156" t="s">
        <v>125</v>
      </c>
      <c r="E6" s="181">
        <v>18.43</v>
      </c>
      <c r="F6" s="156" t="s">
        <v>126</v>
      </c>
      <c r="G6" s="31"/>
      <c r="H6" s="18" t="s">
        <v>127</v>
      </c>
      <c r="I6" s="33">
        <v>20</v>
      </c>
      <c r="J6" s="33">
        <v>24</v>
      </c>
      <c r="K6" s="33">
        <v>27</v>
      </c>
      <c r="L6" s="33">
        <v>31</v>
      </c>
      <c r="M6" s="33">
        <v>36</v>
      </c>
      <c r="N6" s="33">
        <v>36</v>
      </c>
    </row>
    <row r="7" spans="1:14" x14ac:dyDescent="0.2">
      <c r="A7" s="176"/>
      <c r="B7" s="179"/>
      <c r="C7" s="178"/>
      <c r="D7" s="176"/>
      <c r="E7" s="176"/>
      <c r="F7" s="176"/>
      <c r="G7" s="31"/>
      <c r="H7" s="18" t="s">
        <v>128</v>
      </c>
      <c r="I7" s="33">
        <v>20</v>
      </c>
      <c r="J7" s="33">
        <v>24</v>
      </c>
      <c r="K7" s="33">
        <v>27</v>
      </c>
      <c r="L7" s="33">
        <v>31</v>
      </c>
      <c r="M7" s="33">
        <v>36</v>
      </c>
      <c r="N7" s="33">
        <v>36</v>
      </c>
    </row>
    <row r="8" spans="1:14" x14ac:dyDescent="0.2">
      <c r="A8" s="176"/>
      <c r="B8" s="180"/>
      <c r="C8" s="157"/>
      <c r="D8" s="177"/>
      <c r="E8" s="177"/>
      <c r="F8" s="177"/>
      <c r="G8" s="32"/>
      <c r="H8" s="18" t="s">
        <v>129</v>
      </c>
      <c r="I8" s="33">
        <v>28.2</v>
      </c>
      <c r="J8" s="33">
        <v>26.3</v>
      </c>
      <c r="K8" s="33">
        <v>30.5</v>
      </c>
      <c r="L8" s="33">
        <v>27</v>
      </c>
      <c r="M8" s="87">
        <v>32.4</v>
      </c>
      <c r="N8" s="34">
        <v>-1</v>
      </c>
    </row>
    <row r="9" spans="1:14" x14ac:dyDescent="0.2">
      <c r="A9" s="176"/>
      <c r="B9" s="171" t="s">
        <v>130</v>
      </c>
      <c r="C9" s="172"/>
      <c r="D9" s="172"/>
      <c r="E9" s="172"/>
      <c r="F9" s="172"/>
      <c r="G9" s="172"/>
      <c r="H9" s="151"/>
      <c r="I9" s="32"/>
      <c r="J9" s="32"/>
      <c r="K9" s="32"/>
      <c r="L9" s="32"/>
      <c r="M9" s="32"/>
      <c r="N9" s="32"/>
    </row>
    <row r="10" spans="1:14" x14ac:dyDescent="0.2">
      <c r="A10" s="176"/>
      <c r="B10" s="169" t="s">
        <v>131</v>
      </c>
      <c r="C10" s="170"/>
      <c r="D10" s="170"/>
      <c r="E10" s="170"/>
      <c r="F10" s="170"/>
      <c r="G10" s="170"/>
      <c r="H10" s="157"/>
      <c r="I10" s="32"/>
      <c r="J10" s="32"/>
      <c r="K10" s="32"/>
      <c r="L10" s="32"/>
      <c r="M10" s="32"/>
      <c r="N10" s="32"/>
    </row>
    <row r="11" spans="1:14" x14ac:dyDescent="0.2">
      <c r="A11" s="176"/>
      <c r="B11" s="169" t="s">
        <v>132</v>
      </c>
      <c r="C11" s="170"/>
      <c r="D11" s="170"/>
      <c r="E11" s="170"/>
      <c r="F11" s="170"/>
      <c r="G11" s="170"/>
      <c r="H11" s="157"/>
      <c r="I11" s="32"/>
      <c r="J11" s="32"/>
      <c r="K11" s="32"/>
      <c r="L11" s="32"/>
      <c r="M11" s="32"/>
      <c r="N11" s="32"/>
    </row>
    <row r="12" spans="1:14" x14ac:dyDescent="0.2">
      <c r="A12" s="176"/>
      <c r="B12" s="158" t="s">
        <v>133</v>
      </c>
      <c r="C12" s="156" t="s">
        <v>87</v>
      </c>
      <c r="D12" s="158" t="s">
        <v>134</v>
      </c>
      <c r="E12" s="156" t="s">
        <v>87</v>
      </c>
      <c r="F12" s="18" t="s">
        <v>135</v>
      </c>
      <c r="G12" s="32"/>
      <c r="H12" s="13" t="s">
        <v>116</v>
      </c>
      <c r="I12" s="32"/>
      <c r="J12" s="32"/>
      <c r="K12" s="32"/>
      <c r="L12" s="32"/>
      <c r="M12" s="32"/>
      <c r="N12" s="32"/>
    </row>
    <row r="13" spans="1:14" x14ac:dyDescent="0.2">
      <c r="A13" s="177"/>
      <c r="B13" s="177"/>
      <c r="C13" s="177"/>
      <c r="D13" s="177"/>
      <c r="E13" s="177"/>
      <c r="F13" s="18" t="s">
        <v>136</v>
      </c>
      <c r="G13" s="32"/>
      <c r="H13" s="13" t="s">
        <v>116</v>
      </c>
      <c r="I13" s="32"/>
      <c r="J13" s="32"/>
      <c r="K13" s="32"/>
      <c r="L13" s="32"/>
      <c r="M13" s="32"/>
      <c r="N13" s="32"/>
    </row>
    <row r="14" spans="1:14" x14ac:dyDescent="0.2">
      <c r="A14" s="173" t="s">
        <v>105</v>
      </c>
      <c r="B14" s="106"/>
      <c r="C14" s="106"/>
      <c r="D14" s="106"/>
      <c r="E14" s="106"/>
      <c r="F14" s="106"/>
      <c r="G14" s="162" t="s">
        <v>137</v>
      </c>
      <c r="H14" s="106"/>
      <c r="I14" s="106"/>
      <c r="J14" s="174" t="s">
        <v>138</v>
      </c>
      <c r="K14" s="106"/>
      <c r="L14" s="106"/>
      <c r="M14" s="106"/>
      <c r="N14" s="106"/>
    </row>
  </sheetData>
  <mergeCells count="20">
    <mergeCell ref="A14:F14"/>
    <mergeCell ref="G14:I14"/>
    <mergeCell ref="J14:N14"/>
    <mergeCell ref="A6:A13"/>
    <mergeCell ref="B6:C8"/>
    <mergeCell ref="D6:D8"/>
    <mergeCell ref="E6:E8"/>
    <mergeCell ref="F6:F8"/>
    <mergeCell ref="B9:H9"/>
    <mergeCell ref="B10:H10"/>
    <mergeCell ref="B11:H11"/>
    <mergeCell ref="B12:B13"/>
    <mergeCell ref="C12:C13"/>
    <mergeCell ref="D12:D13"/>
    <mergeCell ref="E12:E13"/>
    <mergeCell ref="A1:N1"/>
    <mergeCell ref="A2:N2"/>
    <mergeCell ref="A3:K3"/>
    <mergeCell ref="A4:K4"/>
    <mergeCell ref="A5:C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9"/>
  <sheetViews>
    <sheetView topLeftCell="A85" workbookViewId="0">
      <selection activeCell="P106" sqref="P106"/>
    </sheetView>
  </sheetViews>
  <sheetFormatPr defaultRowHeight="12.75" customHeight="1" x14ac:dyDescent="0.2"/>
  <cols>
    <col min="1" max="1" width="3.5703125" bestFit="1" customWidth="1"/>
    <col min="2" max="2" width="49.140625" bestFit="1" customWidth="1"/>
    <col min="3" max="3" width="41.5703125" bestFit="1" customWidth="1"/>
    <col min="4" max="4" width="16.28515625" bestFit="1" customWidth="1"/>
    <col min="5" max="5" width="11.28515625" bestFit="1" customWidth="1"/>
    <col min="6" max="6" width="20.140625" bestFit="1" customWidth="1"/>
    <col min="7" max="7" width="4.85546875" bestFit="1" customWidth="1"/>
    <col min="8" max="9" width="7.42578125" bestFit="1" customWidth="1"/>
    <col min="10" max="13" width="6" bestFit="1" customWidth="1"/>
    <col min="14" max="14" width="7.85546875" bestFit="1" customWidth="1"/>
  </cols>
  <sheetData>
    <row r="1" spans="1:14" ht="18.75" customHeight="1" x14ac:dyDescent="0.2">
      <c r="A1" s="164" t="s">
        <v>108</v>
      </c>
      <c r="B1" s="125"/>
      <c r="C1" s="125"/>
      <c r="D1" s="125"/>
      <c r="E1" s="125"/>
      <c r="F1" s="125"/>
      <c r="G1" s="125"/>
      <c r="H1" s="125"/>
      <c r="I1" s="125"/>
      <c r="J1" s="125"/>
      <c r="K1" s="125"/>
      <c r="L1" s="125"/>
      <c r="M1" s="125"/>
      <c r="N1" s="125"/>
    </row>
    <row r="2" spans="1:14" x14ac:dyDescent="0.2">
      <c r="A2" s="165" t="s">
        <v>139</v>
      </c>
      <c r="B2" s="128"/>
      <c r="C2" s="128"/>
      <c r="D2" s="128"/>
      <c r="E2" s="128"/>
      <c r="F2" s="128"/>
      <c r="G2" s="128"/>
      <c r="H2" s="128"/>
      <c r="I2" s="128"/>
      <c r="J2" s="128"/>
      <c r="K2" s="128"/>
      <c r="L2" s="128"/>
      <c r="M2" s="128"/>
      <c r="N2" s="128"/>
    </row>
    <row r="3" spans="1:14" x14ac:dyDescent="0.2">
      <c r="A3" s="166" t="s">
        <v>140</v>
      </c>
      <c r="B3" s="167"/>
      <c r="C3" s="167"/>
      <c r="D3" s="167"/>
      <c r="E3" s="167"/>
      <c r="F3" s="167"/>
      <c r="G3" s="167"/>
      <c r="H3" s="167"/>
      <c r="I3" s="167"/>
      <c r="J3" s="167"/>
      <c r="K3" s="168"/>
    </row>
    <row r="4" spans="1:14" x14ac:dyDescent="0.2">
      <c r="A4" s="169" t="s">
        <v>141</v>
      </c>
      <c r="B4" s="170"/>
      <c r="C4" s="170"/>
      <c r="D4" s="170"/>
      <c r="E4" s="170"/>
      <c r="F4" s="170"/>
      <c r="G4" s="170"/>
      <c r="H4" s="170"/>
      <c r="I4" s="170"/>
      <c r="J4" s="170"/>
      <c r="K4" s="157"/>
    </row>
    <row r="5" spans="1:14" x14ac:dyDescent="0.2">
      <c r="A5" s="10"/>
    </row>
    <row r="6" spans="1:14" x14ac:dyDescent="0.2">
      <c r="A6" s="171" t="s">
        <v>142</v>
      </c>
      <c r="B6" s="172"/>
      <c r="C6" s="151"/>
      <c r="D6" s="28" t="s">
        <v>143</v>
      </c>
      <c r="E6" s="28" t="s">
        <v>144</v>
      </c>
      <c r="F6" s="28" t="s">
        <v>145</v>
      </c>
      <c r="G6" s="28" t="s">
        <v>116</v>
      </c>
      <c r="H6" s="10"/>
      <c r="I6" s="29" t="s">
        <v>117</v>
      </c>
      <c r="J6" s="29" t="s">
        <v>118</v>
      </c>
      <c r="K6" s="29" t="s">
        <v>119</v>
      </c>
      <c r="L6" s="30" t="s">
        <v>120</v>
      </c>
      <c r="M6" s="30" t="s">
        <v>121</v>
      </c>
      <c r="N6" s="30" t="s">
        <v>122</v>
      </c>
    </row>
    <row r="7" spans="1:14" x14ac:dyDescent="0.2">
      <c r="A7" s="175" t="s">
        <v>146</v>
      </c>
      <c r="B7" s="156" t="s">
        <v>147</v>
      </c>
      <c r="C7" s="178"/>
      <c r="D7" s="156" t="s">
        <v>148</v>
      </c>
      <c r="E7" s="181">
        <v>2.54</v>
      </c>
      <c r="F7" s="156" t="s">
        <v>149</v>
      </c>
      <c r="G7" s="31"/>
      <c r="H7" s="18" t="s">
        <v>127</v>
      </c>
      <c r="I7" s="33">
        <v>2.54</v>
      </c>
      <c r="J7" s="33">
        <v>2.54</v>
      </c>
      <c r="K7" s="33">
        <v>2.2000000000000002</v>
      </c>
      <c r="L7" s="33">
        <v>1.9</v>
      </c>
      <c r="M7" s="33">
        <v>1.6</v>
      </c>
      <c r="N7" s="33">
        <v>1.6</v>
      </c>
    </row>
    <row r="8" spans="1:14" x14ac:dyDescent="0.2">
      <c r="A8" s="176"/>
      <c r="B8" s="179"/>
      <c r="C8" s="178"/>
      <c r="D8" s="176"/>
      <c r="E8" s="176"/>
      <c r="F8" s="176"/>
      <c r="G8" s="31"/>
      <c r="H8" s="18" t="s">
        <v>128</v>
      </c>
      <c r="I8" s="33">
        <v>2.54</v>
      </c>
      <c r="J8" s="33">
        <v>2.54</v>
      </c>
      <c r="K8" s="33">
        <v>2.2000000000000002</v>
      </c>
      <c r="L8" s="33">
        <v>1.9</v>
      </c>
      <c r="M8" s="33">
        <v>1.6</v>
      </c>
      <c r="N8" s="33">
        <v>1.6</v>
      </c>
    </row>
    <row r="9" spans="1:14" x14ac:dyDescent="0.2">
      <c r="A9" s="176"/>
      <c r="B9" s="180"/>
      <c r="C9" s="157"/>
      <c r="D9" s="177"/>
      <c r="E9" s="177"/>
      <c r="F9" s="177"/>
      <c r="G9" s="32"/>
      <c r="H9" s="18" t="s">
        <v>129</v>
      </c>
      <c r="I9" s="33">
        <v>2.54</v>
      </c>
      <c r="J9" s="33">
        <v>2.54</v>
      </c>
      <c r="K9" s="33">
        <v>2.54</v>
      </c>
      <c r="L9" s="33">
        <v>2.23</v>
      </c>
      <c r="M9" s="98">
        <v>2.0499999999999998</v>
      </c>
      <c r="N9" s="88"/>
    </row>
    <row r="10" spans="1:14" x14ac:dyDescent="0.2">
      <c r="A10" s="176"/>
      <c r="B10" s="171" t="s">
        <v>150</v>
      </c>
      <c r="C10" s="172"/>
      <c r="D10" s="172"/>
      <c r="E10" s="172"/>
      <c r="F10" s="172"/>
      <c r="G10" s="172"/>
      <c r="H10" s="151"/>
      <c r="I10" s="32"/>
      <c r="J10" s="32"/>
      <c r="K10" s="32"/>
      <c r="L10" s="32"/>
      <c r="M10" s="32"/>
      <c r="N10" s="32"/>
    </row>
    <row r="11" spans="1:14" x14ac:dyDescent="0.2">
      <c r="A11" s="176"/>
      <c r="B11" s="169" t="s">
        <v>151</v>
      </c>
      <c r="C11" s="170"/>
      <c r="D11" s="170"/>
      <c r="E11" s="170"/>
      <c r="F11" s="170"/>
      <c r="G11" s="170"/>
      <c r="H11" s="157"/>
      <c r="I11" s="32"/>
      <c r="J11" s="32"/>
      <c r="K11" s="32"/>
      <c r="L11" s="32"/>
      <c r="M11" s="32"/>
      <c r="N11" s="32"/>
    </row>
    <row r="12" spans="1:14" x14ac:dyDescent="0.2">
      <c r="A12" s="176"/>
      <c r="B12" s="169" t="s">
        <v>152</v>
      </c>
      <c r="C12" s="170"/>
      <c r="D12" s="170"/>
      <c r="E12" s="170"/>
      <c r="F12" s="170"/>
      <c r="G12" s="170"/>
      <c r="H12" s="157"/>
      <c r="I12" s="32"/>
      <c r="J12" s="32"/>
      <c r="K12" s="32"/>
      <c r="L12" s="32"/>
      <c r="M12" s="32"/>
      <c r="N12" s="32"/>
    </row>
    <row r="13" spans="1:14" x14ac:dyDescent="0.2">
      <c r="A13" s="176"/>
      <c r="B13" s="158" t="s">
        <v>153</v>
      </c>
      <c r="C13" s="156" t="s">
        <v>87</v>
      </c>
      <c r="D13" s="158" t="s">
        <v>154</v>
      </c>
      <c r="E13" s="156" t="s">
        <v>87</v>
      </c>
      <c r="F13" s="18" t="s">
        <v>155</v>
      </c>
      <c r="G13" s="32"/>
      <c r="H13" s="13" t="s">
        <v>116</v>
      </c>
      <c r="I13" s="32"/>
      <c r="J13" s="32"/>
      <c r="K13" s="32"/>
      <c r="L13" s="32"/>
      <c r="M13" s="32"/>
      <c r="N13" s="32"/>
    </row>
    <row r="14" spans="1:14" x14ac:dyDescent="0.2">
      <c r="A14" s="177"/>
      <c r="B14" s="177"/>
      <c r="C14" s="177"/>
      <c r="D14" s="177"/>
      <c r="E14" s="177"/>
      <c r="F14" s="18" t="s">
        <v>156</v>
      </c>
      <c r="G14" s="32"/>
      <c r="H14" s="13" t="s">
        <v>116</v>
      </c>
      <c r="I14" s="32"/>
      <c r="J14" s="32"/>
      <c r="K14" s="32"/>
      <c r="L14" s="32"/>
      <c r="M14" s="32"/>
      <c r="N14" s="32"/>
    </row>
    <row r="15" spans="1:14" x14ac:dyDescent="0.2">
      <c r="A15" s="171" t="s">
        <v>157</v>
      </c>
      <c r="B15" s="172"/>
      <c r="C15" s="151"/>
      <c r="D15" s="28" t="s">
        <v>158</v>
      </c>
      <c r="E15" s="28" t="s">
        <v>159</v>
      </c>
      <c r="F15" s="28" t="s">
        <v>160</v>
      </c>
      <c r="G15" s="28" t="s">
        <v>116</v>
      </c>
      <c r="H15" s="10"/>
      <c r="I15" s="29" t="s">
        <v>117</v>
      </c>
      <c r="J15" s="29" t="s">
        <v>118</v>
      </c>
      <c r="K15" s="29" t="s">
        <v>119</v>
      </c>
      <c r="L15" s="29" t="s">
        <v>120</v>
      </c>
      <c r="M15" s="29" t="s">
        <v>121</v>
      </c>
      <c r="N15" s="29" t="s">
        <v>122</v>
      </c>
    </row>
    <row r="16" spans="1:14" x14ac:dyDescent="0.2">
      <c r="A16" s="175" t="s">
        <v>161</v>
      </c>
      <c r="B16" s="156" t="s">
        <v>162</v>
      </c>
      <c r="C16" s="178"/>
      <c r="D16" s="156" t="s">
        <v>148</v>
      </c>
      <c r="E16" s="181">
        <v>0.44</v>
      </c>
      <c r="F16" s="156" t="s">
        <v>126</v>
      </c>
      <c r="G16" s="31"/>
      <c r="H16" s="18" t="s">
        <v>127</v>
      </c>
      <c r="I16" s="33">
        <v>0.44</v>
      </c>
      <c r="J16" s="33">
        <v>0.44</v>
      </c>
      <c r="K16" s="33">
        <v>0.44</v>
      </c>
      <c r="L16" s="33">
        <v>0.4</v>
      </c>
      <c r="M16" s="33">
        <v>0.35</v>
      </c>
      <c r="N16" s="33">
        <v>0.35</v>
      </c>
    </row>
    <row r="17" spans="1:14" x14ac:dyDescent="0.2">
      <c r="A17" s="176"/>
      <c r="B17" s="179"/>
      <c r="C17" s="178"/>
      <c r="D17" s="176"/>
      <c r="E17" s="176"/>
      <c r="F17" s="176"/>
      <c r="G17" s="31"/>
      <c r="H17" s="18" t="s">
        <v>128</v>
      </c>
      <c r="I17" s="33">
        <v>0.44</v>
      </c>
      <c r="J17" s="33">
        <v>0.44</v>
      </c>
      <c r="K17" s="33">
        <v>0.44</v>
      </c>
      <c r="L17" s="33">
        <v>0.4</v>
      </c>
      <c r="M17" s="33">
        <v>0.35</v>
      </c>
      <c r="N17" s="33">
        <v>0.35</v>
      </c>
    </row>
    <row r="18" spans="1:14" x14ac:dyDescent="0.2">
      <c r="A18" s="176"/>
      <c r="B18" s="180"/>
      <c r="C18" s="157"/>
      <c r="D18" s="177"/>
      <c r="E18" s="177"/>
      <c r="F18" s="177"/>
      <c r="G18" s="32"/>
      <c r="H18" s="18" t="s">
        <v>129</v>
      </c>
      <c r="I18" s="33">
        <v>0.46</v>
      </c>
      <c r="J18" s="33">
        <v>0.52</v>
      </c>
      <c r="K18" s="33">
        <v>0.51</v>
      </c>
      <c r="L18" s="33">
        <v>0.35</v>
      </c>
      <c r="M18" s="98">
        <v>0.31</v>
      </c>
      <c r="N18" s="88"/>
    </row>
    <row r="19" spans="1:14" x14ac:dyDescent="0.2">
      <c r="A19" s="176"/>
      <c r="B19" s="171" t="s">
        <v>163</v>
      </c>
      <c r="C19" s="172"/>
      <c r="D19" s="172"/>
      <c r="E19" s="172"/>
      <c r="F19" s="172"/>
      <c r="G19" s="172"/>
      <c r="H19" s="151"/>
      <c r="I19" s="32"/>
      <c r="J19" s="32"/>
      <c r="K19" s="32"/>
      <c r="L19" s="32"/>
      <c r="M19" s="32"/>
      <c r="N19" s="32"/>
    </row>
    <row r="20" spans="1:14" x14ac:dyDescent="0.2">
      <c r="A20" s="176"/>
      <c r="B20" s="169" t="s">
        <v>164</v>
      </c>
      <c r="C20" s="170"/>
      <c r="D20" s="170"/>
      <c r="E20" s="170"/>
      <c r="F20" s="170"/>
      <c r="G20" s="170"/>
      <c r="H20" s="157"/>
      <c r="I20" s="32"/>
      <c r="J20" s="32"/>
      <c r="K20" s="32"/>
      <c r="L20" s="32"/>
      <c r="M20" s="32"/>
      <c r="N20" s="32"/>
    </row>
    <row r="21" spans="1:14" x14ac:dyDescent="0.2">
      <c r="A21" s="176"/>
      <c r="B21" s="169" t="s">
        <v>165</v>
      </c>
      <c r="C21" s="170"/>
      <c r="D21" s="170"/>
      <c r="E21" s="170"/>
      <c r="F21" s="170"/>
      <c r="G21" s="170"/>
      <c r="H21" s="157"/>
      <c r="I21" s="32"/>
      <c r="J21" s="32"/>
      <c r="K21" s="32"/>
      <c r="L21" s="32"/>
      <c r="M21" s="32"/>
      <c r="N21" s="32"/>
    </row>
    <row r="22" spans="1:14" x14ac:dyDescent="0.2">
      <c r="A22" s="176"/>
      <c r="B22" s="158" t="s">
        <v>166</v>
      </c>
      <c r="C22" s="156" t="s">
        <v>87</v>
      </c>
      <c r="D22" s="158" t="s">
        <v>167</v>
      </c>
      <c r="E22" s="156" t="s">
        <v>87</v>
      </c>
      <c r="F22" s="18" t="s">
        <v>168</v>
      </c>
      <c r="G22" s="32"/>
      <c r="H22" s="13" t="s">
        <v>116</v>
      </c>
      <c r="I22" s="32"/>
      <c r="J22" s="32"/>
      <c r="K22" s="32"/>
      <c r="L22" s="32"/>
      <c r="M22" s="32"/>
      <c r="N22" s="32"/>
    </row>
    <row r="23" spans="1:14" x14ac:dyDescent="0.2">
      <c r="A23" s="177"/>
      <c r="B23" s="177"/>
      <c r="C23" s="177"/>
      <c r="D23" s="177"/>
      <c r="E23" s="177"/>
      <c r="F23" s="18" t="s">
        <v>169</v>
      </c>
      <c r="G23" s="32"/>
      <c r="H23" s="13" t="s">
        <v>116</v>
      </c>
      <c r="I23" s="32"/>
      <c r="J23" s="32"/>
      <c r="K23" s="32"/>
      <c r="L23" s="32"/>
      <c r="M23" s="32"/>
      <c r="N23" s="32"/>
    </row>
    <row r="24" spans="1:14" x14ac:dyDescent="0.2">
      <c r="A24" s="171" t="s">
        <v>170</v>
      </c>
      <c r="B24" s="172"/>
      <c r="C24" s="151"/>
      <c r="D24" s="28" t="s">
        <v>171</v>
      </c>
      <c r="E24" s="28" t="s">
        <v>172</v>
      </c>
      <c r="F24" s="28" t="s">
        <v>173</v>
      </c>
      <c r="G24" s="28" t="s">
        <v>116</v>
      </c>
      <c r="H24" s="10"/>
      <c r="I24" s="29" t="s">
        <v>117</v>
      </c>
      <c r="J24" s="29" t="s">
        <v>118</v>
      </c>
      <c r="K24" s="29" t="s">
        <v>119</v>
      </c>
      <c r="L24" s="29" t="s">
        <v>120</v>
      </c>
      <c r="M24" s="29" t="s">
        <v>121</v>
      </c>
      <c r="N24" s="29" t="s">
        <v>122</v>
      </c>
    </row>
    <row r="25" spans="1:14" x14ac:dyDescent="0.2">
      <c r="A25" s="175" t="s">
        <v>174</v>
      </c>
      <c r="B25" s="156" t="s">
        <v>175</v>
      </c>
      <c r="C25" s="178"/>
      <c r="D25" s="156" t="s">
        <v>148</v>
      </c>
      <c r="E25" s="181">
        <v>2</v>
      </c>
      <c r="F25" s="156" t="s">
        <v>149</v>
      </c>
      <c r="G25" s="31"/>
      <c r="H25" s="18" t="s">
        <v>127</v>
      </c>
      <c r="I25" s="33">
        <v>2</v>
      </c>
      <c r="J25" s="33">
        <v>2</v>
      </c>
      <c r="K25" s="33">
        <v>2</v>
      </c>
      <c r="L25" s="33">
        <v>2</v>
      </c>
      <c r="M25" s="33">
        <v>3</v>
      </c>
      <c r="N25" s="33">
        <v>3</v>
      </c>
    </row>
    <row r="26" spans="1:14" x14ac:dyDescent="0.2">
      <c r="A26" s="176"/>
      <c r="B26" s="179"/>
      <c r="C26" s="178"/>
      <c r="D26" s="176"/>
      <c r="E26" s="176"/>
      <c r="F26" s="176"/>
      <c r="G26" s="31"/>
      <c r="H26" s="18" t="s">
        <v>128</v>
      </c>
      <c r="I26" s="33">
        <v>2</v>
      </c>
      <c r="J26" s="33">
        <v>2</v>
      </c>
      <c r="K26" s="33">
        <v>2</v>
      </c>
      <c r="L26" s="33">
        <v>2</v>
      </c>
      <c r="M26" s="33">
        <v>3</v>
      </c>
      <c r="N26" s="33">
        <v>3</v>
      </c>
    </row>
    <row r="27" spans="1:14" x14ac:dyDescent="0.2">
      <c r="A27" s="176"/>
      <c r="B27" s="180"/>
      <c r="C27" s="157"/>
      <c r="D27" s="177"/>
      <c r="E27" s="177"/>
      <c r="F27" s="177"/>
      <c r="G27" s="32"/>
      <c r="H27" s="18" t="s">
        <v>129</v>
      </c>
      <c r="I27" s="33">
        <v>2</v>
      </c>
      <c r="J27" s="33">
        <v>2</v>
      </c>
      <c r="K27" s="33">
        <v>2</v>
      </c>
      <c r="L27" s="33">
        <v>2</v>
      </c>
      <c r="M27" s="98">
        <v>3</v>
      </c>
      <c r="N27" s="88"/>
    </row>
    <row r="28" spans="1:14" x14ac:dyDescent="0.2">
      <c r="A28" s="176"/>
      <c r="B28" s="171" t="s">
        <v>176</v>
      </c>
      <c r="C28" s="172"/>
      <c r="D28" s="172"/>
      <c r="E28" s="172"/>
      <c r="F28" s="172"/>
      <c r="G28" s="172"/>
      <c r="H28" s="151"/>
      <c r="I28" s="32"/>
      <c r="J28" s="32"/>
      <c r="K28" s="32"/>
      <c r="L28" s="32"/>
      <c r="M28" s="32"/>
      <c r="N28" s="32"/>
    </row>
    <row r="29" spans="1:14" x14ac:dyDescent="0.2">
      <c r="A29" s="176"/>
      <c r="B29" s="169" t="s">
        <v>177</v>
      </c>
      <c r="C29" s="170"/>
      <c r="D29" s="170"/>
      <c r="E29" s="170"/>
      <c r="F29" s="170"/>
      <c r="G29" s="170"/>
      <c r="H29" s="157"/>
      <c r="I29" s="32"/>
      <c r="J29" s="32"/>
      <c r="K29" s="32"/>
      <c r="L29" s="32"/>
      <c r="M29" s="32"/>
      <c r="N29" s="32"/>
    </row>
    <row r="30" spans="1:14" x14ac:dyDescent="0.2">
      <c r="A30" s="176"/>
      <c r="B30" s="184" t="s">
        <v>178</v>
      </c>
      <c r="C30" s="106"/>
      <c r="D30" s="106"/>
      <c r="E30" s="106"/>
      <c r="F30" s="106"/>
      <c r="G30" s="106"/>
      <c r="H30" s="178"/>
      <c r="I30" s="176"/>
      <c r="J30" s="176"/>
      <c r="K30" s="176"/>
      <c r="L30" s="176"/>
      <c r="M30" s="176"/>
      <c r="N30" s="176"/>
    </row>
    <row r="31" spans="1:14" x14ac:dyDescent="0.2">
      <c r="A31" s="176"/>
      <c r="B31" s="180"/>
      <c r="C31" s="170"/>
      <c r="D31" s="170"/>
      <c r="E31" s="170"/>
      <c r="F31" s="170"/>
      <c r="G31" s="170"/>
      <c r="H31" s="157"/>
      <c r="I31" s="177"/>
      <c r="J31" s="177"/>
      <c r="K31" s="177"/>
      <c r="L31" s="177"/>
      <c r="M31" s="177"/>
      <c r="N31" s="177"/>
    </row>
    <row r="32" spans="1:14" x14ac:dyDescent="0.2">
      <c r="A32" s="176"/>
      <c r="B32" s="158" t="s">
        <v>179</v>
      </c>
      <c r="C32" s="156" t="s">
        <v>87</v>
      </c>
      <c r="D32" s="158" t="s">
        <v>180</v>
      </c>
      <c r="E32" s="156" t="s">
        <v>87</v>
      </c>
      <c r="F32" s="18" t="s">
        <v>181</v>
      </c>
      <c r="G32" s="32"/>
      <c r="H32" s="13" t="s">
        <v>116</v>
      </c>
      <c r="I32" s="32"/>
      <c r="J32" s="32"/>
      <c r="K32" s="32"/>
      <c r="L32" s="32"/>
      <c r="M32" s="32"/>
      <c r="N32" s="32"/>
    </row>
    <row r="33" spans="1:14" x14ac:dyDescent="0.2">
      <c r="A33" s="177"/>
      <c r="B33" s="177"/>
      <c r="C33" s="177"/>
      <c r="D33" s="177"/>
      <c r="E33" s="177"/>
      <c r="F33" s="18" t="s">
        <v>182</v>
      </c>
      <c r="G33" s="32"/>
      <c r="H33" s="13" t="s">
        <v>116</v>
      </c>
      <c r="I33" s="32"/>
      <c r="J33" s="32"/>
      <c r="K33" s="32"/>
      <c r="L33" s="32"/>
      <c r="M33" s="32"/>
      <c r="N33" s="32"/>
    </row>
    <row r="34" spans="1:14" x14ac:dyDescent="0.2">
      <c r="A34" s="169" t="s">
        <v>183</v>
      </c>
      <c r="B34" s="170"/>
      <c r="C34" s="170"/>
      <c r="D34" s="170"/>
      <c r="E34" s="170"/>
      <c r="F34" s="170"/>
      <c r="G34" s="170"/>
      <c r="H34" s="170"/>
      <c r="I34" s="170"/>
      <c r="J34" s="170"/>
      <c r="K34" s="157"/>
    </row>
    <row r="35" spans="1:14" x14ac:dyDescent="0.2">
      <c r="A35" s="169" t="s">
        <v>184</v>
      </c>
      <c r="B35" s="170"/>
      <c r="C35" s="170"/>
      <c r="D35" s="170"/>
      <c r="E35" s="170"/>
      <c r="F35" s="170"/>
      <c r="G35" s="170"/>
      <c r="H35" s="170"/>
      <c r="I35" s="170"/>
      <c r="J35" s="170"/>
      <c r="K35" s="157"/>
    </row>
    <row r="36" spans="1:14" x14ac:dyDescent="0.2">
      <c r="A36" s="10"/>
    </row>
    <row r="37" spans="1:14" x14ac:dyDescent="0.2">
      <c r="A37" s="171" t="s">
        <v>185</v>
      </c>
      <c r="B37" s="172"/>
      <c r="C37" s="151"/>
      <c r="D37" s="28" t="s">
        <v>186</v>
      </c>
      <c r="E37" s="28" t="s">
        <v>187</v>
      </c>
      <c r="F37" s="28" t="s">
        <v>188</v>
      </c>
      <c r="G37" s="28" t="s">
        <v>116</v>
      </c>
      <c r="H37" s="10"/>
      <c r="I37" s="29" t="s">
        <v>117</v>
      </c>
      <c r="J37" s="29" t="s">
        <v>118</v>
      </c>
      <c r="K37" s="29" t="s">
        <v>119</v>
      </c>
      <c r="L37" s="29" t="s">
        <v>120</v>
      </c>
      <c r="M37" s="29" t="s">
        <v>121</v>
      </c>
      <c r="N37" s="29" t="s">
        <v>122</v>
      </c>
    </row>
    <row r="38" spans="1:14" x14ac:dyDescent="0.2">
      <c r="A38" s="175" t="s">
        <v>189</v>
      </c>
      <c r="B38" s="156" t="s">
        <v>190</v>
      </c>
      <c r="C38" s="178"/>
      <c r="D38" s="156" t="s">
        <v>191</v>
      </c>
      <c r="E38" s="181">
        <v>2333</v>
      </c>
      <c r="F38" s="156" t="s">
        <v>126</v>
      </c>
      <c r="G38" s="31"/>
      <c r="H38" s="18" t="s">
        <v>127</v>
      </c>
      <c r="I38" s="33">
        <v>2.2999999999999998</v>
      </c>
      <c r="J38" s="33">
        <v>2.2999999999999998</v>
      </c>
      <c r="K38" s="33">
        <v>2.5</v>
      </c>
      <c r="L38" s="33">
        <v>2.7</v>
      </c>
      <c r="M38" s="33">
        <v>3</v>
      </c>
      <c r="N38" s="33">
        <v>3</v>
      </c>
    </row>
    <row r="39" spans="1:14" x14ac:dyDescent="0.2">
      <c r="A39" s="176"/>
      <c r="B39" s="179"/>
      <c r="C39" s="178"/>
      <c r="D39" s="176"/>
      <c r="E39" s="176"/>
      <c r="F39" s="176"/>
      <c r="G39" s="31"/>
      <c r="H39" s="18" t="s">
        <v>128</v>
      </c>
      <c r="I39" s="33">
        <v>2.2999999999999998</v>
      </c>
      <c r="J39" s="33">
        <v>2.2999999999999998</v>
      </c>
      <c r="K39" s="33">
        <v>2.5</v>
      </c>
      <c r="L39" s="33">
        <v>2.7</v>
      </c>
      <c r="M39" s="33">
        <v>3</v>
      </c>
      <c r="N39" s="33">
        <v>3</v>
      </c>
    </row>
    <row r="40" spans="1:14" x14ac:dyDescent="0.2">
      <c r="A40" s="176"/>
      <c r="B40" s="180"/>
      <c r="C40" s="157"/>
      <c r="D40" s="177"/>
      <c r="E40" s="177"/>
      <c r="F40" s="177"/>
      <c r="G40" s="32"/>
      <c r="H40" s="18" t="s">
        <v>129</v>
      </c>
      <c r="I40" s="33">
        <v>7.54</v>
      </c>
      <c r="J40" s="33">
        <v>2.38</v>
      </c>
      <c r="K40" s="33">
        <v>0.93</v>
      </c>
      <c r="L40" s="33">
        <v>4.5999999999999996</v>
      </c>
      <c r="M40" s="98">
        <v>7.2</v>
      </c>
      <c r="N40" s="88"/>
    </row>
    <row r="41" spans="1:14" x14ac:dyDescent="0.2">
      <c r="A41" s="176"/>
      <c r="B41" s="171" t="s">
        <v>192</v>
      </c>
      <c r="C41" s="172"/>
      <c r="D41" s="172"/>
      <c r="E41" s="172"/>
      <c r="F41" s="172"/>
      <c r="G41" s="172"/>
      <c r="H41" s="151"/>
      <c r="I41" s="32"/>
      <c r="J41" s="32"/>
      <c r="K41" s="32"/>
      <c r="L41" s="32"/>
      <c r="M41" s="32"/>
      <c r="N41" s="32"/>
    </row>
    <row r="42" spans="1:14" x14ac:dyDescent="0.2">
      <c r="A42" s="176"/>
      <c r="B42" s="169" t="s">
        <v>193</v>
      </c>
      <c r="C42" s="170"/>
      <c r="D42" s="170"/>
      <c r="E42" s="170"/>
      <c r="F42" s="170"/>
      <c r="G42" s="170"/>
      <c r="H42" s="157"/>
      <c r="I42" s="32"/>
      <c r="J42" s="32"/>
      <c r="K42" s="32"/>
      <c r="L42" s="32"/>
      <c r="M42" s="32"/>
      <c r="N42" s="32"/>
    </row>
    <row r="43" spans="1:14" x14ac:dyDescent="0.2">
      <c r="A43" s="176"/>
      <c r="B43" s="169" t="s">
        <v>194</v>
      </c>
      <c r="C43" s="170"/>
      <c r="D43" s="170"/>
      <c r="E43" s="170"/>
      <c r="F43" s="170"/>
      <c r="G43" s="170"/>
      <c r="H43" s="157"/>
      <c r="I43" s="32"/>
      <c r="J43" s="32"/>
      <c r="K43" s="32"/>
      <c r="L43" s="32"/>
      <c r="M43" s="32"/>
      <c r="N43" s="32"/>
    </row>
    <row r="44" spans="1:14" x14ac:dyDescent="0.2">
      <c r="A44" s="176"/>
      <c r="B44" s="158" t="s">
        <v>195</v>
      </c>
      <c r="C44" s="156" t="s">
        <v>87</v>
      </c>
      <c r="D44" s="158" t="s">
        <v>196</v>
      </c>
      <c r="E44" s="156" t="s">
        <v>87</v>
      </c>
      <c r="F44" s="18" t="s">
        <v>197</v>
      </c>
      <c r="G44" s="32"/>
      <c r="H44" s="13" t="s">
        <v>116</v>
      </c>
      <c r="I44" s="32"/>
      <c r="J44" s="32"/>
      <c r="K44" s="32"/>
      <c r="L44" s="32"/>
      <c r="M44" s="32"/>
      <c r="N44" s="32"/>
    </row>
    <row r="45" spans="1:14" x14ac:dyDescent="0.2">
      <c r="A45" s="177"/>
      <c r="B45" s="177"/>
      <c r="C45" s="177"/>
      <c r="D45" s="177"/>
      <c r="E45" s="177"/>
      <c r="F45" s="18" t="s">
        <v>198</v>
      </c>
      <c r="G45" s="32"/>
      <c r="H45" s="13" t="s">
        <v>116</v>
      </c>
      <c r="I45" s="32"/>
      <c r="J45" s="32"/>
      <c r="K45" s="32"/>
      <c r="L45" s="32"/>
      <c r="M45" s="32"/>
      <c r="N45" s="32"/>
    </row>
    <row r="46" spans="1:14" x14ac:dyDescent="0.2">
      <c r="A46" s="171" t="s">
        <v>199</v>
      </c>
      <c r="B46" s="172"/>
      <c r="C46" s="151"/>
      <c r="D46" s="28" t="s">
        <v>200</v>
      </c>
      <c r="E46" s="28" t="s">
        <v>201</v>
      </c>
      <c r="F46" s="28" t="s">
        <v>202</v>
      </c>
      <c r="G46" s="28" t="s">
        <v>116</v>
      </c>
      <c r="H46" s="10"/>
      <c r="I46" s="29" t="s">
        <v>117</v>
      </c>
      <c r="J46" s="29" t="s">
        <v>118</v>
      </c>
      <c r="K46" s="29" t="s">
        <v>119</v>
      </c>
      <c r="L46" s="29" t="s">
        <v>120</v>
      </c>
      <c r="M46" s="29" t="s">
        <v>121</v>
      </c>
      <c r="N46" s="29" t="s">
        <v>122</v>
      </c>
    </row>
    <row r="47" spans="1:14" x14ac:dyDescent="0.2">
      <c r="A47" s="175" t="s">
        <v>203</v>
      </c>
      <c r="B47" s="156" t="s">
        <v>204</v>
      </c>
      <c r="C47" s="178"/>
      <c r="D47" s="156" t="s">
        <v>125</v>
      </c>
      <c r="E47" s="181">
        <v>52.73</v>
      </c>
      <c r="F47" s="156" t="s">
        <v>149</v>
      </c>
      <c r="G47" s="31"/>
      <c r="H47" s="18" t="s">
        <v>127</v>
      </c>
      <c r="I47" s="33">
        <v>0</v>
      </c>
      <c r="J47" s="33">
        <v>0</v>
      </c>
      <c r="K47" s="33">
        <v>55</v>
      </c>
      <c r="L47" s="33">
        <v>0</v>
      </c>
      <c r="M47" s="33">
        <v>60</v>
      </c>
      <c r="N47" s="33">
        <v>60</v>
      </c>
    </row>
    <row r="48" spans="1:14" x14ac:dyDescent="0.2">
      <c r="A48" s="176"/>
      <c r="B48" s="179"/>
      <c r="C48" s="178"/>
      <c r="D48" s="176"/>
      <c r="E48" s="176"/>
      <c r="F48" s="176"/>
      <c r="G48" s="31"/>
      <c r="H48" s="18" t="s">
        <v>128</v>
      </c>
      <c r="I48" s="33">
        <v>0</v>
      </c>
      <c r="J48" s="33">
        <v>0</v>
      </c>
      <c r="K48" s="33">
        <v>55</v>
      </c>
      <c r="L48" s="33">
        <v>0</v>
      </c>
      <c r="M48" s="33">
        <v>60</v>
      </c>
      <c r="N48" s="33">
        <v>60</v>
      </c>
    </row>
    <row r="49" spans="1:14" x14ac:dyDescent="0.2">
      <c r="A49" s="176"/>
      <c r="B49" s="180"/>
      <c r="C49" s="157"/>
      <c r="D49" s="177"/>
      <c r="E49" s="177"/>
      <c r="F49" s="177"/>
      <c r="G49" s="32"/>
      <c r="H49" s="18" t="s">
        <v>129</v>
      </c>
      <c r="I49" s="33">
        <v>52.73</v>
      </c>
      <c r="J49" s="33">
        <v>52.73</v>
      </c>
      <c r="K49" s="33">
        <v>52.73</v>
      </c>
      <c r="L49" s="33">
        <v>94</v>
      </c>
      <c r="M49" s="98">
        <v>62.64</v>
      </c>
      <c r="N49" s="88"/>
    </row>
    <row r="50" spans="1:14" x14ac:dyDescent="0.2">
      <c r="A50" s="176"/>
      <c r="B50" s="171" t="s">
        <v>205</v>
      </c>
      <c r="C50" s="172"/>
      <c r="D50" s="172"/>
      <c r="E50" s="172"/>
      <c r="F50" s="172"/>
      <c r="G50" s="172"/>
      <c r="H50" s="151"/>
      <c r="I50" s="32"/>
      <c r="J50" s="32"/>
      <c r="K50" s="32"/>
      <c r="L50" s="32"/>
      <c r="M50" s="32"/>
      <c r="N50" s="32"/>
    </row>
    <row r="51" spans="1:14" x14ac:dyDescent="0.2">
      <c r="A51" s="176"/>
      <c r="B51" s="169" t="s">
        <v>206</v>
      </c>
      <c r="C51" s="170"/>
      <c r="D51" s="170"/>
      <c r="E51" s="170"/>
      <c r="F51" s="170"/>
      <c r="G51" s="170"/>
      <c r="H51" s="157"/>
      <c r="I51" s="32"/>
      <c r="J51" s="32"/>
      <c r="K51" s="32"/>
      <c r="L51" s="32"/>
      <c r="M51" s="32"/>
      <c r="N51" s="32"/>
    </row>
    <row r="52" spans="1:14" x14ac:dyDescent="0.2">
      <c r="A52" s="176"/>
      <c r="B52" s="184" t="s">
        <v>207</v>
      </c>
      <c r="C52" s="106"/>
      <c r="D52" s="106"/>
      <c r="E52" s="106"/>
      <c r="F52" s="106"/>
      <c r="G52" s="106"/>
      <c r="H52" s="178"/>
      <c r="I52" s="176"/>
      <c r="J52" s="176"/>
      <c r="K52" s="176"/>
      <c r="L52" s="176"/>
      <c r="M52" s="176"/>
      <c r="N52" s="176"/>
    </row>
    <row r="53" spans="1:14" x14ac:dyDescent="0.2">
      <c r="A53" s="176"/>
      <c r="B53" s="180"/>
      <c r="C53" s="170"/>
      <c r="D53" s="170"/>
      <c r="E53" s="170"/>
      <c r="F53" s="170"/>
      <c r="G53" s="170"/>
      <c r="H53" s="157"/>
      <c r="I53" s="177"/>
      <c r="J53" s="177"/>
      <c r="K53" s="177"/>
      <c r="L53" s="177"/>
      <c r="M53" s="177"/>
      <c r="N53" s="177"/>
    </row>
    <row r="54" spans="1:14" x14ac:dyDescent="0.2">
      <c r="A54" s="176"/>
      <c r="B54" s="158" t="s">
        <v>208</v>
      </c>
      <c r="C54" s="156" t="s">
        <v>87</v>
      </c>
      <c r="D54" s="158" t="s">
        <v>209</v>
      </c>
      <c r="E54" s="156" t="s">
        <v>87</v>
      </c>
      <c r="F54" s="18" t="s">
        <v>210</v>
      </c>
      <c r="G54" s="32"/>
      <c r="H54" s="13" t="s">
        <v>116</v>
      </c>
      <c r="I54" s="32"/>
      <c r="J54" s="32"/>
      <c r="K54" s="32"/>
      <c r="L54" s="32"/>
      <c r="M54" s="32"/>
      <c r="N54" s="32"/>
    </row>
    <row r="55" spans="1:14" x14ac:dyDescent="0.2">
      <c r="A55" s="177"/>
      <c r="B55" s="177"/>
      <c r="C55" s="177"/>
      <c r="D55" s="177"/>
      <c r="E55" s="177"/>
      <c r="F55" s="18" t="s">
        <v>211</v>
      </c>
      <c r="G55" s="32"/>
      <c r="H55" s="13" t="s">
        <v>116</v>
      </c>
      <c r="I55" s="32"/>
      <c r="J55" s="32"/>
      <c r="K55" s="32"/>
      <c r="L55" s="32"/>
      <c r="M55" s="32"/>
      <c r="N55" s="32"/>
    </row>
    <row r="56" spans="1:14" x14ac:dyDescent="0.2">
      <c r="A56" s="171" t="s">
        <v>212</v>
      </c>
      <c r="B56" s="172"/>
      <c r="C56" s="151"/>
      <c r="D56" s="28" t="s">
        <v>213</v>
      </c>
      <c r="E56" s="28" t="s">
        <v>214</v>
      </c>
      <c r="F56" s="28" t="s">
        <v>215</v>
      </c>
      <c r="G56" s="28" t="s">
        <v>116</v>
      </c>
      <c r="H56" s="10"/>
      <c r="I56" s="29" t="s">
        <v>117</v>
      </c>
      <c r="J56" s="29" t="s">
        <v>118</v>
      </c>
      <c r="K56" s="29" t="s">
        <v>119</v>
      </c>
      <c r="L56" s="29" t="s">
        <v>120</v>
      </c>
      <c r="M56" s="29" t="s">
        <v>121</v>
      </c>
      <c r="N56" s="29" t="s">
        <v>122</v>
      </c>
    </row>
    <row r="57" spans="1:14" x14ac:dyDescent="0.2">
      <c r="A57" s="175" t="s">
        <v>216</v>
      </c>
      <c r="B57" s="156" t="s">
        <v>217</v>
      </c>
      <c r="C57" s="178"/>
      <c r="D57" s="156" t="s">
        <v>218</v>
      </c>
      <c r="E57" s="181">
        <v>0</v>
      </c>
      <c r="F57" s="156" t="s">
        <v>219</v>
      </c>
      <c r="G57" s="31"/>
      <c r="H57" s="18" t="s">
        <v>127</v>
      </c>
      <c r="I57" s="33">
        <v>0</v>
      </c>
      <c r="J57" s="33">
        <v>0</v>
      </c>
      <c r="K57" s="33">
        <v>0</v>
      </c>
      <c r="L57" s="33">
        <v>50</v>
      </c>
      <c r="M57" s="33">
        <v>100</v>
      </c>
      <c r="N57" s="33">
        <v>100</v>
      </c>
    </row>
    <row r="58" spans="1:14" x14ac:dyDescent="0.2">
      <c r="A58" s="176"/>
      <c r="B58" s="179"/>
      <c r="C58" s="178"/>
      <c r="D58" s="176"/>
      <c r="E58" s="176"/>
      <c r="F58" s="176"/>
      <c r="G58" s="31"/>
      <c r="H58" s="18" t="s">
        <v>128</v>
      </c>
      <c r="I58" s="33">
        <v>0</v>
      </c>
      <c r="J58" s="33">
        <v>0</v>
      </c>
      <c r="K58" s="33">
        <v>0</v>
      </c>
      <c r="L58" s="33">
        <v>50</v>
      </c>
      <c r="M58" s="33">
        <v>100</v>
      </c>
      <c r="N58" s="33">
        <v>100</v>
      </c>
    </row>
    <row r="59" spans="1:14" x14ac:dyDescent="0.2">
      <c r="A59" s="176"/>
      <c r="B59" s="180"/>
      <c r="C59" s="157"/>
      <c r="D59" s="177"/>
      <c r="E59" s="177"/>
      <c r="F59" s="177"/>
      <c r="G59" s="32"/>
      <c r="H59" s="18" t="s">
        <v>129</v>
      </c>
      <c r="I59" s="33">
        <v>0</v>
      </c>
      <c r="J59" s="33">
        <v>76</v>
      </c>
      <c r="K59" s="33">
        <v>76</v>
      </c>
      <c r="L59" s="33">
        <v>294</v>
      </c>
      <c r="M59" s="98">
        <v>354</v>
      </c>
      <c r="N59" s="33">
        <v>0</v>
      </c>
    </row>
    <row r="60" spans="1:14" x14ac:dyDescent="0.2">
      <c r="A60" s="176"/>
      <c r="B60" s="171" t="s">
        <v>220</v>
      </c>
      <c r="C60" s="172"/>
      <c r="D60" s="172"/>
      <c r="E60" s="172"/>
      <c r="F60" s="172"/>
      <c r="G60" s="172"/>
      <c r="H60" s="151"/>
      <c r="I60" s="32"/>
      <c r="J60" s="32"/>
      <c r="K60" s="32"/>
      <c r="L60" s="32"/>
      <c r="M60" s="32"/>
      <c r="N60" s="32"/>
    </row>
    <row r="61" spans="1:14" x14ac:dyDescent="0.2">
      <c r="A61" s="176"/>
      <c r="B61" s="169" t="s">
        <v>221</v>
      </c>
      <c r="C61" s="170"/>
      <c r="D61" s="170"/>
      <c r="E61" s="170"/>
      <c r="F61" s="170"/>
      <c r="G61" s="170"/>
      <c r="H61" s="157"/>
      <c r="I61" s="32"/>
      <c r="J61" s="32"/>
      <c r="K61" s="32"/>
      <c r="L61" s="32"/>
      <c r="M61" s="32"/>
      <c r="N61" s="32"/>
    </row>
    <row r="62" spans="1:14" x14ac:dyDescent="0.2">
      <c r="A62" s="176"/>
      <c r="B62" s="184" t="s">
        <v>222</v>
      </c>
      <c r="C62" s="106"/>
      <c r="D62" s="106"/>
      <c r="E62" s="106"/>
      <c r="F62" s="106"/>
      <c r="G62" s="106"/>
      <c r="H62" s="178"/>
      <c r="I62" s="176"/>
      <c r="J62" s="176"/>
      <c r="K62" s="176"/>
      <c r="L62" s="176"/>
      <c r="M62" s="176"/>
      <c r="N62" s="176"/>
    </row>
    <row r="63" spans="1:14" x14ac:dyDescent="0.2">
      <c r="A63" s="176"/>
      <c r="B63" s="180"/>
      <c r="C63" s="170"/>
      <c r="D63" s="170"/>
      <c r="E63" s="170"/>
      <c r="F63" s="170"/>
      <c r="G63" s="170"/>
      <c r="H63" s="157"/>
      <c r="I63" s="177"/>
      <c r="J63" s="177"/>
      <c r="K63" s="177"/>
      <c r="L63" s="177"/>
      <c r="M63" s="177"/>
      <c r="N63" s="177"/>
    </row>
    <row r="64" spans="1:14" x14ac:dyDescent="0.2">
      <c r="A64" s="176"/>
      <c r="B64" s="158" t="s">
        <v>223</v>
      </c>
      <c r="C64" s="156" t="s">
        <v>87</v>
      </c>
      <c r="D64" s="158" t="s">
        <v>224</v>
      </c>
      <c r="E64" s="156" t="s">
        <v>87</v>
      </c>
      <c r="F64" s="18" t="s">
        <v>225</v>
      </c>
      <c r="G64" s="32"/>
      <c r="H64" s="13" t="s">
        <v>116</v>
      </c>
      <c r="I64" s="32"/>
      <c r="J64" s="32"/>
      <c r="K64" s="32"/>
      <c r="L64" s="32"/>
      <c r="M64" s="32"/>
      <c r="N64" s="32"/>
    </row>
    <row r="65" spans="1:17" x14ac:dyDescent="0.2">
      <c r="A65" s="177"/>
      <c r="B65" s="177"/>
      <c r="C65" s="177"/>
      <c r="D65" s="177"/>
      <c r="E65" s="177"/>
      <c r="F65" s="18" t="s">
        <v>226</v>
      </c>
      <c r="G65" s="32"/>
      <c r="H65" s="13" t="s">
        <v>116</v>
      </c>
      <c r="I65" s="32"/>
      <c r="J65" s="32"/>
      <c r="K65" s="32"/>
      <c r="L65" s="32"/>
      <c r="M65" s="32"/>
      <c r="N65" s="32"/>
    </row>
    <row r="66" spans="1:17" x14ac:dyDescent="0.2">
      <c r="A66" s="169" t="s">
        <v>227</v>
      </c>
      <c r="B66" s="170"/>
      <c r="C66" s="170"/>
      <c r="D66" s="170"/>
      <c r="E66" s="170"/>
      <c r="F66" s="170"/>
      <c r="G66" s="170"/>
      <c r="H66" s="170"/>
      <c r="I66" s="170"/>
      <c r="J66" s="170"/>
      <c r="K66" s="157"/>
    </row>
    <row r="67" spans="1:17" x14ac:dyDescent="0.2">
      <c r="A67" s="169" t="s">
        <v>228</v>
      </c>
      <c r="B67" s="170"/>
      <c r="C67" s="170"/>
      <c r="D67" s="170"/>
      <c r="E67" s="170"/>
      <c r="F67" s="170"/>
      <c r="G67" s="170"/>
      <c r="H67" s="170"/>
      <c r="I67" s="170"/>
      <c r="J67" s="170"/>
      <c r="K67" s="157"/>
    </row>
    <row r="68" spans="1:17" x14ac:dyDescent="0.2">
      <c r="A68" s="10"/>
    </row>
    <row r="69" spans="1:17" x14ac:dyDescent="0.2">
      <c r="A69" s="171" t="s">
        <v>229</v>
      </c>
      <c r="B69" s="172"/>
      <c r="C69" s="151"/>
      <c r="D69" s="28" t="s">
        <v>230</v>
      </c>
      <c r="E69" s="28" t="s">
        <v>231</v>
      </c>
      <c r="F69" s="28" t="s">
        <v>232</v>
      </c>
      <c r="G69" s="28" t="s">
        <v>116</v>
      </c>
      <c r="H69" s="10"/>
      <c r="I69" s="29" t="s">
        <v>117</v>
      </c>
      <c r="J69" s="29" t="s">
        <v>118</v>
      </c>
      <c r="K69" s="29" t="s">
        <v>119</v>
      </c>
      <c r="L69" s="29" t="s">
        <v>120</v>
      </c>
      <c r="M69" s="29" t="s">
        <v>121</v>
      </c>
      <c r="N69" s="29" t="s">
        <v>122</v>
      </c>
      <c r="O69" s="182" t="s">
        <v>1338</v>
      </c>
      <c r="P69" s="183"/>
      <c r="Q69" s="183"/>
    </row>
    <row r="70" spans="1:17" x14ac:dyDescent="0.2">
      <c r="A70" s="175" t="s">
        <v>233</v>
      </c>
      <c r="B70" s="156" t="s">
        <v>234</v>
      </c>
      <c r="C70" s="178"/>
      <c r="D70" s="156" t="s">
        <v>235</v>
      </c>
      <c r="E70" s="181">
        <v>0</v>
      </c>
      <c r="F70" s="156" t="s">
        <v>219</v>
      </c>
      <c r="G70" s="31"/>
      <c r="H70" s="18" t="s">
        <v>127</v>
      </c>
      <c r="I70" s="33">
        <v>0</v>
      </c>
      <c r="J70" s="33">
        <v>20</v>
      </c>
      <c r="K70" s="33">
        <v>30</v>
      </c>
      <c r="L70" s="33">
        <v>40</v>
      </c>
      <c r="M70" s="33">
        <v>50</v>
      </c>
      <c r="N70" s="33">
        <v>50</v>
      </c>
      <c r="O70" s="182"/>
      <c r="P70" s="183"/>
      <c r="Q70" s="183"/>
    </row>
    <row r="71" spans="1:17" x14ac:dyDescent="0.2">
      <c r="A71" s="176"/>
      <c r="B71" s="179"/>
      <c r="C71" s="178"/>
      <c r="D71" s="176"/>
      <c r="E71" s="176"/>
      <c r="F71" s="176"/>
      <c r="G71" s="31"/>
      <c r="H71" s="18" t="s">
        <v>128</v>
      </c>
      <c r="I71" s="33">
        <v>0</v>
      </c>
      <c r="J71" s="33">
        <v>20</v>
      </c>
      <c r="K71" s="33">
        <v>30</v>
      </c>
      <c r="L71" s="33">
        <v>40</v>
      </c>
      <c r="M71" s="33">
        <v>50</v>
      </c>
      <c r="N71" s="33">
        <v>50</v>
      </c>
      <c r="O71" s="182"/>
      <c r="P71" s="183"/>
      <c r="Q71" s="183"/>
    </row>
    <row r="72" spans="1:17" x14ac:dyDescent="0.2">
      <c r="A72" s="176"/>
      <c r="B72" s="180"/>
      <c r="C72" s="157"/>
      <c r="D72" s="177"/>
      <c r="E72" s="177"/>
      <c r="F72" s="177"/>
      <c r="G72" s="32"/>
      <c r="H72" s="18" t="s">
        <v>129</v>
      </c>
      <c r="I72" s="33">
        <v>0</v>
      </c>
      <c r="J72" s="33">
        <v>0</v>
      </c>
      <c r="K72" s="33">
        <v>0</v>
      </c>
      <c r="L72" s="33">
        <v>0</v>
      </c>
      <c r="M72" s="33">
        <v>0</v>
      </c>
      <c r="N72" s="33">
        <v>0</v>
      </c>
      <c r="O72" s="182"/>
      <c r="P72" s="183"/>
      <c r="Q72" s="183"/>
    </row>
    <row r="73" spans="1:17" x14ac:dyDescent="0.2">
      <c r="A73" s="176"/>
      <c r="B73" s="171" t="s">
        <v>236</v>
      </c>
      <c r="C73" s="172"/>
      <c r="D73" s="172"/>
      <c r="E73" s="172"/>
      <c r="F73" s="172"/>
      <c r="G73" s="172"/>
      <c r="H73" s="151"/>
      <c r="I73" s="32"/>
      <c r="J73" s="32"/>
      <c r="K73" s="32"/>
      <c r="L73" s="32"/>
      <c r="M73" s="32"/>
      <c r="N73" s="32"/>
    </row>
    <row r="74" spans="1:17" x14ac:dyDescent="0.2">
      <c r="A74" s="176"/>
      <c r="B74" s="169" t="s">
        <v>237</v>
      </c>
      <c r="C74" s="170"/>
      <c r="D74" s="170"/>
      <c r="E74" s="170"/>
      <c r="F74" s="170"/>
      <c r="G74" s="170"/>
      <c r="H74" s="157"/>
      <c r="I74" s="32"/>
      <c r="J74" s="32"/>
      <c r="K74" s="32"/>
      <c r="L74" s="32"/>
      <c r="M74" s="32"/>
      <c r="N74" s="32"/>
    </row>
    <row r="75" spans="1:17" x14ac:dyDescent="0.2">
      <c r="A75" s="176"/>
      <c r="B75" s="169" t="s">
        <v>238</v>
      </c>
      <c r="C75" s="170"/>
      <c r="D75" s="170"/>
      <c r="E75" s="170"/>
      <c r="F75" s="170"/>
      <c r="G75" s="170"/>
      <c r="H75" s="157"/>
      <c r="I75" s="32"/>
      <c r="J75" s="32"/>
      <c r="K75" s="32"/>
      <c r="L75" s="32"/>
      <c r="M75" s="32"/>
      <c r="N75" s="32"/>
    </row>
    <row r="76" spans="1:17" x14ac:dyDescent="0.2">
      <c r="A76" s="176"/>
      <c r="B76" s="158" t="s">
        <v>239</v>
      </c>
      <c r="C76" s="156" t="s">
        <v>87</v>
      </c>
      <c r="D76" s="158" t="s">
        <v>240</v>
      </c>
      <c r="E76" s="156" t="s">
        <v>87</v>
      </c>
      <c r="F76" s="18" t="s">
        <v>241</v>
      </c>
      <c r="G76" s="32"/>
      <c r="H76" s="13" t="s">
        <v>116</v>
      </c>
      <c r="I76" s="32"/>
      <c r="J76" s="32"/>
      <c r="K76" s="32"/>
      <c r="L76" s="32"/>
      <c r="M76" s="32"/>
      <c r="N76" s="32"/>
    </row>
    <row r="77" spans="1:17" x14ac:dyDescent="0.2">
      <c r="A77" s="177"/>
      <c r="B77" s="177"/>
      <c r="C77" s="177"/>
      <c r="D77" s="177"/>
      <c r="E77" s="177"/>
      <c r="F77" s="18" t="s">
        <v>242</v>
      </c>
      <c r="G77" s="32"/>
      <c r="H77" s="13" t="s">
        <v>116</v>
      </c>
      <c r="I77" s="32"/>
      <c r="J77" s="32"/>
      <c r="K77" s="32"/>
      <c r="L77" s="32"/>
      <c r="M77" s="32"/>
      <c r="N77" s="32"/>
    </row>
    <row r="78" spans="1:17" x14ac:dyDescent="0.2">
      <c r="A78" s="171" t="s">
        <v>243</v>
      </c>
      <c r="B78" s="172"/>
      <c r="C78" s="151"/>
      <c r="D78" s="28" t="s">
        <v>244</v>
      </c>
      <c r="E78" s="28" t="s">
        <v>245</v>
      </c>
      <c r="F78" s="28" t="s">
        <v>246</v>
      </c>
      <c r="G78" s="28" t="s">
        <v>116</v>
      </c>
      <c r="H78" s="10"/>
      <c r="I78" s="29" t="s">
        <v>117</v>
      </c>
      <c r="J78" s="29" t="s">
        <v>118</v>
      </c>
      <c r="K78" s="29" t="s">
        <v>119</v>
      </c>
      <c r="L78" s="29" t="s">
        <v>120</v>
      </c>
      <c r="M78" s="29" t="s">
        <v>121</v>
      </c>
      <c r="N78" s="29" t="s">
        <v>122</v>
      </c>
    </row>
    <row r="79" spans="1:17" x14ac:dyDescent="0.2">
      <c r="A79" s="175" t="s">
        <v>247</v>
      </c>
      <c r="B79" s="156" t="s">
        <v>248</v>
      </c>
      <c r="C79" s="178"/>
      <c r="D79" s="156" t="s">
        <v>235</v>
      </c>
      <c r="E79" s="181">
        <v>921</v>
      </c>
      <c r="F79" s="156" t="s">
        <v>219</v>
      </c>
      <c r="G79" s="31"/>
      <c r="H79" s="18" t="s">
        <v>127</v>
      </c>
      <c r="I79" s="33">
        <v>950</v>
      </c>
      <c r="J79" s="33">
        <v>970</v>
      </c>
      <c r="K79" s="33">
        <v>1000</v>
      </c>
      <c r="L79" s="33">
        <v>1050</v>
      </c>
      <c r="M79" s="33">
        <v>1151</v>
      </c>
      <c r="N79" s="33">
        <v>1151</v>
      </c>
    </row>
    <row r="80" spans="1:17" x14ac:dyDescent="0.2">
      <c r="A80" s="176"/>
      <c r="B80" s="179"/>
      <c r="C80" s="178"/>
      <c r="D80" s="176"/>
      <c r="E80" s="176"/>
      <c r="F80" s="176"/>
      <c r="G80" s="31"/>
      <c r="H80" s="18" t="s">
        <v>128</v>
      </c>
      <c r="I80" s="33">
        <v>950</v>
      </c>
      <c r="J80" s="33">
        <v>970</v>
      </c>
      <c r="K80" s="33">
        <v>1000</v>
      </c>
      <c r="L80" s="33">
        <v>1050</v>
      </c>
      <c r="M80" s="33">
        <v>1151</v>
      </c>
      <c r="N80" s="33">
        <v>1151</v>
      </c>
    </row>
    <row r="81" spans="1:14" x14ac:dyDescent="0.2">
      <c r="A81" s="176"/>
      <c r="B81" s="180"/>
      <c r="C81" s="157"/>
      <c r="D81" s="177"/>
      <c r="E81" s="177"/>
      <c r="F81" s="177"/>
      <c r="G81" s="32"/>
      <c r="H81" s="18" t="s">
        <v>129</v>
      </c>
      <c r="I81" s="33">
        <v>1217.4000000000001</v>
      </c>
      <c r="J81" s="33">
        <v>1361</v>
      </c>
      <c r="K81" s="33">
        <v>1464.71</v>
      </c>
      <c r="L81" s="33">
        <v>1784.01</v>
      </c>
      <c r="M81" s="33">
        <v>1589</v>
      </c>
      <c r="N81" s="34">
        <v>1E-3</v>
      </c>
    </row>
    <row r="82" spans="1:14" x14ac:dyDescent="0.2">
      <c r="A82" s="176"/>
      <c r="B82" s="171" t="s">
        <v>249</v>
      </c>
      <c r="C82" s="172"/>
      <c r="D82" s="172"/>
      <c r="E82" s="172"/>
      <c r="F82" s="172"/>
      <c r="G82" s="172"/>
      <c r="H82" s="151"/>
      <c r="I82" s="32"/>
      <c r="J82" s="32"/>
      <c r="K82" s="32"/>
      <c r="L82" s="32"/>
      <c r="M82" s="32"/>
      <c r="N82" s="32"/>
    </row>
    <row r="83" spans="1:14" x14ac:dyDescent="0.2">
      <c r="A83" s="176"/>
      <c r="B83" s="169" t="s">
        <v>250</v>
      </c>
      <c r="C83" s="170"/>
      <c r="D83" s="170"/>
      <c r="E83" s="170"/>
      <c r="F83" s="170"/>
      <c r="G83" s="170"/>
      <c r="H83" s="157"/>
      <c r="I83" s="32"/>
      <c r="J83" s="32"/>
      <c r="K83" s="32"/>
      <c r="L83" s="32"/>
      <c r="M83" s="32"/>
      <c r="N83" s="32"/>
    </row>
    <row r="84" spans="1:14" x14ac:dyDescent="0.2">
      <c r="A84" s="176"/>
      <c r="B84" s="169" t="s">
        <v>251</v>
      </c>
      <c r="C84" s="170"/>
      <c r="D84" s="170"/>
      <c r="E84" s="170"/>
      <c r="F84" s="170"/>
      <c r="G84" s="170"/>
      <c r="H84" s="157"/>
      <c r="I84" s="32"/>
      <c r="J84" s="32"/>
      <c r="K84" s="32"/>
      <c r="L84" s="32"/>
      <c r="M84" s="32"/>
      <c r="N84" s="32"/>
    </row>
    <row r="85" spans="1:14" x14ac:dyDescent="0.2">
      <c r="A85" s="176"/>
      <c r="B85" s="158" t="s">
        <v>252</v>
      </c>
      <c r="C85" s="156" t="s">
        <v>87</v>
      </c>
      <c r="D85" s="158" t="s">
        <v>253</v>
      </c>
      <c r="E85" s="156" t="s">
        <v>87</v>
      </c>
      <c r="F85" s="18" t="s">
        <v>254</v>
      </c>
      <c r="G85" s="32"/>
      <c r="H85" s="13" t="s">
        <v>116</v>
      </c>
      <c r="I85" s="32"/>
      <c r="J85" s="32"/>
      <c r="K85" s="32"/>
      <c r="L85" s="32"/>
      <c r="M85" s="32"/>
      <c r="N85" s="32"/>
    </row>
    <row r="86" spans="1:14" x14ac:dyDescent="0.2">
      <c r="A86" s="177"/>
      <c r="B86" s="177"/>
      <c r="C86" s="177"/>
      <c r="D86" s="177"/>
      <c r="E86" s="177"/>
      <c r="F86" s="18" t="s">
        <v>255</v>
      </c>
      <c r="G86" s="32"/>
      <c r="H86" s="13" t="s">
        <v>116</v>
      </c>
      <c r="I86" s="32"/>
      <c r="J86" s="32"/>
      <c r="K86" s="32"/>
      <c r="L86" s="32"/>
      <c r="M86" s="32"/>
      <c r="N86" s="32"/>
    </row>
    <row r="87" spans="1:14" x14ac:dyDescent="0.2">
      <c r="A87" s="169" t="s">
        <v>256</v>
      </c>
      <c r="B87" s="170"/>
      <c r="C87" s="170"/>
      <c r="D87" s="170"/>
      <c r="E87" s="170"/>
      <c r="F87" s="170"/>
      <c r="G87" s="170"/>
      <c r="H87" s="170"/>
      <c r="I87" s="170"/>
      <c r="J87" s="170"/>
      <c r="K87" s="157"/>
    </row>
    <row r="88" spans="1:14" x14ac:dyDescent="0.2">
      <c r="A88" s="169" t="s">
        <v>257</v>
      </c>
      <c r="B88" s="170"/>
      <c r="C88" s="170"/>
      <c r="D88" s="170"/>
      <c r="E88" s="170"/>
      <c r="F88" s="170"/>
      <c r="G88" s="170"/>
      <c r="H88" s="170"/>
      <c r="I88" s="170"/>
      <c r="J88" s="170"/>
      <c r="K88" s="157"/>
    </row>
    <row r="89" spans="1:14" x14ac:dyDescent="0.2">
      <c r="A89" s="10"/>
    </row>
    <row r="90" spans="1:14" x14ac:dyDescent="0.2">
      <c r="A90" s="171" t="s">
        <v>258</v>
      </c>
      <c r="B90" s="172"/>
      <c r="C90" s="151"/>
      <c r="D90" s="28" t="s">
        <v>259</v>
      </c>
      <c r="E90" s="28" t="s">
        <v>260</v>
      </c>
      <c r="F90" s="28" t="s">
        <v>261</v>
      </c>
      <c r="G90" s="28" t="s">
        <v>116</v>
      </c>
      <c r="H90" s="10"/>
      <c r="I90" s="29" t="s">
        <v>117</v>
      </c>
      <c r="J90" s="29" t="s">
        <v>118</v>
      </c>
      <c r="K90" s="29" t="s">
        <v>119</v>
      </c>
      <c r="L90" s="29" t="s">
        <v>120</v>
      </c>
      <c r="M90" s="29" t="s">
        <v>121</v>
      </c>
      <c r="N90" s="29" t="s">
        <v>122</v>
      </c>
    </row>
    <row r="91" spans="1:14" x14ac:dyDescent="0.2">
      <c r="A91" s="175" t="s">
        <v>262</v>
      </c>
      <c r="B91" s="156" t="s">
        <v>263</v>
      </c>
      <c r="C91" s="178"/>
      <c r="D91" s="156" t="s">
        <v>264</v>
      </c>
      <c r="E91" s="181">
        <v>20</v>
      </c>
      <c r="F91" s="156" t="s">
        <v>117</v>
      </c>
      <c r="G91" s="31"/>
      <c r="H91" s="18" t="s">
        <v>127</v>
      </c>
      <c r="I91" s="33">
        <v>20</v>
      </c>
      <c r="J91" s="33">
        <v>20</v>
      </c>
      <c r="K91" s="33">
        <v>24</v>
      </c>
      <c r="L91" s="33">
        <v>27</v>
      </c>
      <c r="M91" s="33">
        <v>27</v>
      </c>
      <c r="N91" s="33">
        <v>27</v>
      </c>
    </row>
    <row r="92" spans="1:14" x14ac:dyDescent="0.2">
      <c r="A92" s="176"/>
      <c r="B92" s="179"/>
      <c r="C92" s="178"/>
      <c r="D92" s="176"/>
      <c r="E92" s="176"/>
      <c r="F92" s="176"/>
      <c r="G92" s="31"/>
      <c r="H92" s="18" t="s">
        <v>128</v>
      </c>
      <c r="I92" s="33">
        <v>20</v>
      </c>
      <c r="J92" s="33">
        <v>20</v>
      </c>
      <c r="K92" s="33">
        <v>24</v>
      </c>
      <c r="L92" s="33">
        <v>27</v>
      </c>
      <c r="M92" s="33">
        <v>27</v>
      </c>
      <c r="N92" s="33">
        <v>27</v>
      </c>
    </row>
    <row r="93" spans="1:14" x14ac:dyDescent="0.2">
      <c r="A93" s="176"/>
      <c r="B93" s="180"/>
      <c r="C93" s="157"/>
      <c r="D93" s="177"/>
      <c r="E93" s="177"/>
      <c r="F93" s="177"/>
      <c r="G93" s="32"/>
      <c r="H93" s="18" t="s">
        <v>129</v>
      </c>
      <c r="I93" s="33">
        <v>20</v>
      </c>
      <c r="J93" s="33">
        <v>24</v>
      </c>
      <c r="K93" s="33">
        <v>26</v>
      </c>
      <c r="L93" s="33">
        <v>27</v>
      </c>
      <c r="M93" s="33">
        <v>27</v>
      </c>
      <c r="N93" s="33">
        <v>20</v>
      </c>
    </row>
    <row r="94" spans="1:14" x14ac:dyDescent="0.2">
      <c r="A94" s="176"/>
      <c r="B94" s="171" t="s">
        <v>265</v>
      </c>
      <c r="C94" s="172"/>
      <c r="D94" s="172"/>
      <c r="E94" s="172"/>
      <c r="F94" s="172"/>
      <c r="G94" s="172"/>
      <c r="H94" s="151"/>
      <c r="I94" s="32"/>
      <c r="J94" s="32"/>
      <c r="K94" s="32"/>
      <c r="L94" s="32"/>
      <c r="M94" s="32"/>
      <c r="N94" s="32"/>
    </row>
    <row r="95" spans="1:14" x14ac:dyDescent="0.2">
      <c r="A95" s="176"/>
      <c r="B95" s="169" t="s">
        <v>266</v>
      </c>
      <c r="C95" s="170"/>
      <c r="D95" s="170"/>
      <c r="E95" s="170"/>
      <c r="F95" s="170"/>
      <c r="G95" s="170"/>
      <c r="H95" s="157"/>
      <c r="I95" s="32"/>
      <c r="J95" s="32"/>
      <c r="K95" s="32"/>
      <c r="L95" s="32"/>
      <c r="M95" s="32"/>
      <c r="N95" s="32"/>
    </row>
    <row r="96" spans="1:14" x14ac:dyDescent="0.2">
      <c r="A96" s="176"/>
      <c r="B96" s="184" t="s">
        <v>267</v>
      </c>
      <c r="C96" s="106"/>
      <c r="D96" s="106"/>
      <c r="E96" s="106"/>
      <c r="F96" s="106"/>
      <c r="G96" s="106"/>
      <c r="H96" s="178"/>
      <c r="I96" s="176"/>
      <c r="J96" s="176"/>
      <c r="K96" s="176"/>
      <c r="L96" s="176"/>
      <c r="M96" s="176"/>
      <c r="N96" s="176"/>
    </row>
    <row r="97" spans="1:14" x14ac:dyDescent="0.2">
      <c r="A97" s="176"/>
      <c r="B97" s="180"/>
      <c r="C97" s="170"/>
      <c r="D97" s="170"/>
      <c r="E97" s="170"/>
      <c r="F97" s="170"/>
      <c r="G97" s="170"/>
      <c r="H97" s="157"/>
      <c r="I97" s="177"/>
      <c r="J97" s="177"/>
      <c r="K97" s="177"/>
      <c r="L97" s="177"/>
      <c r="M97" s="177"/>
      <c r="N97" s="177"/>
    </row>
    <row r="98" spans="1:14" x14ac:dyDescent="0.2">
      <c r="A98" s="176"/>
      <c r="B98" s="158" t="s">
        <v>268</v>
      </c>
      <c r="C98" s="156" t="s">
        <v>87</v>
      </c>
      <c r="D98" s="158" t="s">
        <v>269</v>
      </c>
      <c r="E98" s="156" t="s">
        <v>87</v>
      </c>
      <c r="F98" s="18" t="s">
        <v>270</v>
      </c>
      <c r="G98" s="32"/>
      <c r="H98" s="13" t="s">
        <v>116</v>
      </c>
      <c r="I98" s="32"/>
      <c r="J98" s="32"/>
      <c r="K98" s="32"/>
      <c r="L98" s="32"/>
      <c r="M98" s="32"/>
      <c r="N98" s="32"/>
    </row>
    <row r="99" spans="1:14" x14ac:dyDescent="0.2">
      <c r="A99" s="177"/>
      <c r="B99" s="177"/>
      <c r="C99" s="177"/>
      <c r="D99" s="177"/>
      <c r="E99" s="177"/>
      <c r="F99" s="18" t="s">
        <v>271</v>
      </c>
      <c r="G99" s="32"/>
      <c r="H99" s="13" t="s">
        <v>116</v>
      </c>
      <c r="I99" s="32"/>
      <c r="J99" s="32"/>
      <c r="K99" s="32"/>
      <c r="L99" s="32"/>
      <c r="M99" s="32"/>
      <c r="N99" s="32"/>
    </row>
    <row r="100" spans="1:14" x14ac:dyDescent="0.2">
      <c r="A100" s="171" t="s">
        <v>272</v>
      </c>
      <c r="B100" s="172"/>
      <c r="C100" s="151"/>
      <c r="D100" s="28" t="s">
        <v>273</v>
      </c>
      <c r="E100" s="28" t="s">
        <v>274</v>
      </c>
      <c r="F100" s="28" t="s">
        <v>275</v>
      </c>
      <c r="G100" s="28" t="s">
        <v>116</v>
      </c>
      <c r="H100" s="10"/>
      <c r="I100" s="29" t="s">
        <v>117</v>
      </c>
      <c r="J100" s="29" t="s">
        <v>118</v>
      </c>
      <c r="K100" s="29" t="s">
        <v>119</v>
      </c>
      <c r="L100" s="29" t="s">
        <v>120</v>
      </c>
      <c r="M100" s="29" t="s">
        <v>121</v>
      </c>
      <c r="N100" s="29" t="s">
        <v>122</v>
      </c>
    </row>
    <row r="101" spans="1:14" x14ac:dyDescent="0.2">
      <c r="A101" s="175" t="s">
        <v>276</v>
      </c>
      <c r="B101" s="156" t="s">
        <v>277</v>
      </c>
      <c r="C101" s="178"/>
      <c r="D101" s="156" t="s">
        <v>278</v>
      </c>
      <c r="E101" s="181">
        <v>24</v>
      </c>
      <c r="F101" s="156" t="s">
        <v>117</v>
      </c>
      <c r="G101" s="31"/>
      <c r="H101" s="18" t="s">
        <v>127</v>
      </c>
      <c r="I101" s="33">
        <v>24</v>
      </c>
      <c r="J101" s="33">
        <v>24</v>
      </c>
      <c r="K101" s="33">
        <v>30</v>
      </c>
      <c r="L101" s="33">
        <v>40</v>
      </c>
      <c r="M101" s="33">
        <v>45</v>
      </c>
      <c r="N101" s="33">
        <v>45</v>
      </c>
    </row>
    <row r="102" spans="1:14" x14ac:dyDescent="0.2">
      <c r="A102" s="176"/>
      <c r="B102" s="179"/>
      <c r="C102" s="178"/>
      <c r="D102" s="176"/>
      <c r="E102" s="176"/>
      <c r="F102" s="176"/>
      <c r="G102" s="31"/>
      <c r="H102" s="18" t="s">
        <v>128</v>
      </c>
      <c r="I102" s="33">
        <v>24</v>
      </c>
      <c r="J102" s="33">
        <v>24</v>
      </c>
      <c r="K102" s="33">
        <v>30</v>
      </c>
      <c r="L102" s="33">
        <v>40</v>
      </c>
      <c r="M102" s="33">
        <v>45</v>
      </c>
      <c r="N102" s="33">
        <v>45</v>
      </c>
    </row>
    <row r="103" spans="1:14" x14ac:dyDescent="0.2">
      <c r="A103" s="176"/>
      <c r="B103" s="180"/>
      <c r="C103" s="157"/>
      <c r="D103" s="177"/>
      <c r="E103" s="177"/>
      <c r="F103" s="177"/>
      <c r="G103" s="32"/>
      <c r="H103" s="18" t="s">
        <v>129</v>
      </c>
      <c r="I103" s="33">
        <v>30</v>
      </c>
      <c r="J103" s="33">
        <v>45</v>
      </c>
      <c r="K103" s="33">
        <v>53</v>
      </c>
      <c r="L103" s="33">
        <v>62</v>
      </c>
      <c r="M103" s="33">
        <v>71.7</v>
      </c>
      <c r="N103" s="33">
        <v>24</v>
      </c>
    </row>
    <row r="104" spans="1:14" x14ac:dyDescent="0.2">
      <c r="A104" s="176"/>
      <c r="B104" s="171" t="s">
        <v>279</v>
      </c>
      <c r="C104" s="172"/>
      <c r="D104" s="172"/>
      <c r="E104" s="172"/>
      <c r="F104" s="172"/>
      <c r="G104" s="172"/>
      <c r="H104" s="151"/>
      <c r="I104" s="32"/>
      <c r="J104" s="32"/>
      <c r="K104" s="32"/>
      <c r="L104" s="32"/>
      <c r="M104" s="32"/>
      <c r="N104" s="32"/>
    </row>
    <row r="105" spans="1:14" x14ac:dyDescent="0.2">
      <c r="A105" s="176"/>
      <c r="B105" s="169" t="s">
        <v>280</v>
      </c>
      <c r="C105" s="170"/>
      <c r="D105" s="170"/>
      <c r="E105" s="170"/>
      <c r="F105" s="170"/>
      <c r="G105" s="170"/>
      <c r="H105" s="157"/>
      <c r="I105" s="32"/>
      <c r="J105" s="32"/>
      <c r="K105" s="32"/>
      <c r="L105" s="32"/>
      <c r="M105" s="32"/>
      <c r="N105" s="32"/>
    </row>
    <row r="106" spans="1:14" x14ac:dyDescent="0.2">
      <c r="A106" s="176"/>
      <c r="B106" s="169" t="s">
        <v>281</v>
      </c>
      <c r="C106" s="170"/>
      <c r="D106" s="170"/>
      <c r="E106" s="170"/>
      <c r="F106" s="170"/>
      <c r="G106" s="170"/>
      <c r="H106" s="157"/>
      <c r="I106" s="32"/>
      <c r="J106" s="32"/>
      <c r="K106" s="32"/>
      <c r="L106" s="32"/>
      <c r="M106" s="32"/>
      <c r="N106" s="32"/>
    </row>
    <row r="107" spans="1:14" x14ac:dyDescent="0.2">
      <c r="A107" s="176"/>
      <c r="B107" s="158" t="s">
        <v>282</v>
      </c>
      <c r="C107" s="156" t="s">
        <v>87</v>
      </c>
      <c r="D107" s="158" t="s">
        <v>283</v>
      </c>
      <c r="E107" s="156" t="s">
        <v>87</v>
      </c>
      <c r="F107" s="18" t="s">
        <v>284</v>
      </c>
      <c r="G107" s="32"/>
      <c r="H107" s="13" t="s">
        <v>116</v>
      </c>
      <c r="I107" s="32"/>
      <c r="J107" s="32"/>
      <c r="K107" s="32"/>
      <c r="L107" s="32"/>
      <c r="M107" s="32"/>
      <c r="N107" s="32"/>
    </row>
    <row r="108" spans="1:14" x14ac:dyDescent="0.2">
      <c r="A108" s="177"/>
      <c r="B108" s="177"/>
      <c r="C108" s="177"/>
      <c r="D108" s="177"/>
      <c r="E108" s="177"/>
      <c r="F108" s="18" t="s">
        <v>285</v>
      </c>
      <c r="G108" s="32"/>
      <c r="H108" s="13" t="s">
        <v>116</v>
      </c>
      <c r="I108" s="32"/>
      <c r="J108" s="32"/>
      <c r="K108" s="32"/>
      <c r="L108" s="32"/>
      <c r="M108" s="32"/>
      <c r="N108" s="32"/>
    </row>
    <row r="109" spans="1:14" x14ac:dyDescent="0.2">
      <c r="A109" s="173" t="s">
        <v>105</v>
      </c>
      <c r="B109" s="106"/>
      <c r="C109" s="106"/>
      <c r="D109" s="106"/>
      <c r="E109" s="106"/>
      <c r="F109" s="106"/>
      <c r="G109" s="162" t="s">
        <v>286</v>
      </c>
      <c r="H109" s="106"/>
      <c r="I109" s="106"/>
      <c r="J109" s="174" t="s">
        <v>1337</v>
      </c>
      <c r="K109" s="106"/>
      <c r="L109" s="106"/>
      <c r="M109" s="106"/>
      <c r="N109" s="106"/>
    </row>
  </sheetData>
  <mergeCells count="168">
    <mergeCell ref="A109:F109"/>
    <mergeCell ref="G109:I109"/>
    <mergeCell ref="J109:N109"/>
    <mergeCell ref="L96:L97"/>
    <mergeCell ref="M96:M97"/>
    <mergeCell ref="N96:N97"/>
    <mergeCell ref="B98:B99"/>
    <mergeCell ref="C98:C99"/>
    <mergeCell ref="D98:D99"/>
    <mergeCell ref="E98:E99"/>
    <mergeCell ref="A100:C100"/>
    <mergeCell ref="A101:A108"/>
    <mergeCell ref="B101:C103"/>
    <mergeCell ref="D101:D103"/>
    <mergeCell ref="E101:E103"/>
    <mergeCell ref="F101:F103"/>
    <mergeCell ref="B104:H104"/>
    <mergeCell ref="B105:H105"/>
    <mergeCell ref="B106:H106"/>
    <mergeCell ref="B107:B108"/>
    <mergeCell ref="C107:C108"/>
    <mergeCell ref="D107:D108"/>
    <mergeCell ref="E107:E108"/>
    <mergeCell ref="A87:K87"/>
    <mergeCell ref="A88:K88"/>
    <mergeCell ref="A90:C90"/>
    <mergeCell ref="A91:A99"/>
    <mergeCell ref="B91:C93"/>
    <mergeCell ref="D91:D93"/>
    <mergeCell ref="E91:E93"/>
    <mergeCell ref="F91:F93"/>
    <mergeCell ref="B94:H94"/>
    <mergeCell ref="B95:H95"/>
    <mergeCell ref="B96:H97"/>
    <mergeCell ref="I96:I97"/>
    <mergeCell ref="J96:J97"/>
    <mergeCell ref="K96:K97"/>
    <mergeCell ref="A78:C78"/>
    <mergeCell ref="A79:A86"/>
    <mergeCell ref="B79:C81"/>
    <mergeCell ref="D79:D81"/>
    <mergeCell ref="E79:E81"/>
    <mergeCell ref="F79:F81"/>
    <mergeCell ref="B82:H82"/>
    <mergeCell ref="B83:H83"/>
    <mergeCell ref="B84:H84"/>
    <mergeCell ref="B85:B86"/>
    <mergeCell ref="C85:C86"/>
    <mergeCell ref="D85:D86"/>
    <mergeCell ref="E85:E86"/>
    <mergeCell ref="A66:K66"/>
    <mergeCell ref="A67:K67"/>
    <mergeCell ref="A69:C69"/>
    <mergeCell ref="A70:A77"/>
    <mergeCell ref="B70:C72"/>
    <mergeCell ref="D70:D72"/>
    <mergeCell ref="E70:E72"/>
    <mergeCell ref="F70:F72"/>
    <mergeCell ref="B73:H73"/>
    <mergeCell ref="B74:H74"/>
    <mergeCell ref="B75:H75"/>
    <mergeCell ref="B76:B77"/>
    <mergeCell ref="C76:C77"/>
    <mergeCell ref="D76:D77"/>
    <mergeCell ref="E76:E77"/>
    <mergeCell ref="I62:I63"/>
    <mergeCell ref="J62:J63"/>
    <mergeCell ref="K62:K63"/>
    <mergeCell ref="L62:L63"/>
    <mergeCell ref="M62:M63"/>
    <mergeCell ref="N62:N63"/>
    <mergeCell ref="B64:B65"/>
    <mergeCell ref="C64:C65"/>
    <mergeCell ref="D64:D65"/>
    <mergeCell ref="E64:E65"/>
    <mergeCell ref="A56:C56"/>
    <mergeCell ref="A57:A65"/>
    <mergeCell ref="B57:C59"/>
    <mergeCell ref="D57:D59"/>
    <mergeCell ref="E57:E59"/>
    <mergeCell ref="F57:F59"/>
    <mergeCell ref="B60:H60"/>
    <mergeCell ref="B61:H61"/>
    <mergeCell ref="B62:H63"/>
    <mergeCell ref="I52:I53"/>
    <mergeCell ref="J52:J53"/>
    <mergeCell ref="K52:K53"/>
    <mergeCell ref="L52:L53"/>
    <mergeCell ref="M52:M53"/>
    <mergeCell ref="N52:N53"/>
    <mergeCell ref="B54:B55"/>
    <mergeCell ref="C54:C55"/>
    <mergeCell ref="D54:D55"/>
    <mergeCell ref="E54:E55"/>
    <mergeCell ref="A46:C46"/>
    <mergeCell ref="A47:A55"/>
    <mergeCell ref="B47:C49"/>
    <mergeCell ref="D47:D49"/>
    <mergeCell ref="E47:E49"/>
    <mergeCell ref="F47:F49"/>
    <mergeCell ref="B50:H50"/>
    <mergeCell ref="B51:H51"/>
    <mergeCell ref="B52:H53"/>
    <mergeCell ref="A34:K34"/>
    <mergeCell ref="A35:K35"/>
    <mergeCell ref="A37:C37"/>
    <mergeCell ref="A38:A45"/>
    <mergeCell ref="B38:C40"/>
    <mergeCell ref="D38:D40"/>
    <mergeCell ref="E38:E40"/>
    <mergeCell ref="F38:F40"/>
    <mergeCell ref="B41:H41"/>
    <mergeCell ref="B42:H42"/>
    <mergeCell ref="B43:H43"/>
    <mergeCell ref="B44:B45"/>
    <mergeCell ref="C44:C45"/>
    <mergeCell ref="D44:D45"/>
    <mergeCell ref="E44:E45"/>
    <mergeCell ref="I30:I31"/>
    <mergeCell ref="J30:J31"/>
    <mergeCell ref="K30:K31"/>
    <mergeCell ref="L30:L31"/>
    <mergeCell ref="M30:M31"/>
    <mergeCell ref="N30:N31"/>
    <mergeCell ref="B32:B33"/>
    <mergeCell ref="C32:C33"/>
    <mergeCell ref="D32:D33"/>
    <mergeCell ref="E32:E33"/>
    <mergeCell ref="B19:H19"/>
    <mergeCell ref="B20:H20"/>
    <mergeCell ref="B21:H21"/>
    <mergeCell ref="B22:B23"/>
    <mergeCell ref="C22:C23"/>
    <mergeCell ref="D22:D23"/>
    <mergeCell ref="E22:E23"/>
    <mergeCell ref="A24:C24"/>
    <mergeCell ref="A25:A33"/>
    <mergeCell ref="B25:C27"/>
    <mergeCell ref="D25:D27"/>
    <mergeCell ref="E25:E27"/>
    <mergeCell ref="F25:F27"/>
    <mergeCell ref="B28:H28"/>
    <mergeCell ref="B29:H29"/>
    <mergeCell ref="B30:H31"/>
    <mergeCell ref="O69:Q72"/>
    <mergeCell ref="A1:N1"/>
    <mergeCell ref="A2:N2"/>
    <mergeCell ref="A3:K3"/>
    <mergeCell ref="A4:K4"/>
    <mergeCell ref="A6:C6"/>
    <mergeCell ref="A7:A14"/>
    <mergeCell ref="B7:C9"/>
    <mergeCell ref="D7:D9"/>
    <mergeCell ref="E7:E9"/>
    <mergeCell ref="F7:F9"/>
    <mergeCell ref="B10:H10"/>
    <mergeCell ref="B11:H11"/>
    <mergeCell ref="B12:H12"/>
    <mergeCell ref="B13:B14"/>
    <mergeCell ref="C13:C14"/>
    <mergeCell ref="D13:D14"/>
    <mergeCell ref="E13:E14"/>
    <mergeCell ref="A15:C15"/>
    <mergeCell ref="A16:A23"/>
    <mergeCell ref="B16:C18"/>
    <mergeCell ref="D16:D18"/>
    <mergeCell ref="E16:E18"/>
    <mergeCell ref="F16:F18"/>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18"/>
  <sheetViews>
    <sheetView topLeftCell="D538" zoomScale="95" zoomScaleNormal="95" workbookViewId="0">
      <selection activeCell="G704" sqref="G704:L704"/>
    </sheetView>
  </sheetViews>
  <sheetFormatPr defaultRowHeight="12.75" customHeight="1" x14ac:dyDescent="0.2"/>
  <cols>
    <col min="1" max="1" width="4.85546875" bestFit="1" customWidth="1"/>
    <col min="2" max="2" width="8" customWidth="1"/>
    <col min="3" max="3" width="39" bestFit="1" customWidth="1"/>
    <col min="4" max="4" width="53" bestFit="1" customWidth="1"/>
    <col min="5" max="5" width="17.5703125" bestFit="1" customWidth="1"/>
    <col min="6" max="6" width="4.85546875" bestFit="1" customWidth="1"/>
    <col min="7" max="10" width="10" bestFit="1" customWidth="1"/>
    <col min="11" max="11" width="14.140625" customWidth="1"/>
    <col min="12" max="12" width="13.7109375" bestFit="1" customWidth="1"/>
    <col min="13" max="13" width="13.42578125" bestFit="1" customWidth="1"/>
    <col min="14" max="14" width="15.42578125" customWidth="1"/>
    <col min="15" max="15" width="12.42578125" customWidth="1"/>
  </cols>
  <sheetData>
    <row r="1" spans="1:13" ht="18.75" customHeight="1" x14ac:dyDescent="0.2">
      <c r="A1" s="164" t="s">
        <v>108</v>
      </c>
      <c r="B1" s="125"/>
      <c r="C1" s="125"/>
      <c r="D1" s="125"/>
      <c r="E1" s="125"/>
      <c r="F1" s="125"/>
      <c r="G1" s="125"/>
      <c r="H1" s="125"/>
      <c r="I1" s="125"/>
      <c r="J1" s="125"/>
      <c r="K1" s="125"/>
      <c r="L1" s="125"/>
      <c r="M1" s="125"/>
    </row>
    <row r="2" spans="1:13" x14ac:dyDescent="0.2">
      <c r="A2" s="165" t="s">
        <v>287</v>
      </c>
      <c r="B2" s="128"/>
      <c r="C2" s="128"/>
      <c r="D2" s="128"/>
      <c r="E2" s="128"/>
      <c r="F2" s="128"/>
      <c r="G2" s="128"/>
      <c r="H2" s="128"/>
      <c r="I2" s="128"/>
      <c r="J2" s="128"/>
      <c r="K2" s="128"/>
      <c r="L2" s="128"/>
      <c r="M2" s="128"/>
    </row>
    <row r="3" spans="1:13" x14ac:dyDescent="0.2">
      <c r="A3" s="193" t="s">
        <v>288</v>
      </c>
      <c r="B3" s="194"/>
      <c r="C3" s="194"/>
      <c r="D3" s="194"/>
      <c r="E3" s="194"/>
      <c r="F3" s="194"/>
      <c r="G3" s="194"/>
      <c r="H3" s="194"/>
      <c r="I3" s="194"/>
      <c r="J3" s="194"/>
      <c r="K3" s="194"/>
      <c r="L3" s="194"/>
      <c r="M3" s="195"/>
    </row>
    <row r="4" spans="1:13" x14ac:dyDescent="0.2">
      <c r="A4" s="189" t="s">
        <v>289</v>
      </c>
      <c r="B4" s="190"/>
      <c r="C4" s="190"/>
      <c r="D4" s="191"/>
      <c r="E4" s="35" t="s">
        <v>290</v>
      </c>
      <c r="F4" s="35" t="s">
        <v>116</v>
      </c>
      <c r="G4" s="36" t="s">
        <v>117</v>
      </c>
      <c r="H4" s="36" t="s">
        <v>118</v>
      </c>
      <c r="I4" s="36" t="s">
        <v>119</v>
      </c>
      <c r="J4" s="36" t="s">
        <v>120</v>
      </c>
      <c r="K4" s="36" t="s">
        <v>121</v>
      </c>
      <c r="L4" s="36" t="s">
        <v>291</v>
      </c>
      <c r="M4" s="36" t="s">
        <v>122</v>
      </c>
    </row>
    <row r="5" spans="1:13" x14ac:dyDescent="0.2">
      <c r="A5" s="175" t="s">
        <v>292</v>
      </c>
      <c r="B5" s="156" t="s">
        <v>293</v>
      </c>
      <c r="C5" s="106"/>
      <c r="D5" s="178"/>
      <c r="E5" s="156" t="s">
        <v>294</v>
      </c>
      <c r="F5" s="18" t="s">
        <v>127</v>
      </c>
      <c r="G5" s="37">
        <v>0</v>
      </c>
      <c r="H5" s="37">
        <v>0</v>
      </c>
      <c r="I5" s="37">
        <v>0</v>
      </c>
      <c r="J5" s="37">
        <v>9</v>
      </c>
      <c r="K5" s="37">
        <v>9</v>
      </c>
      <c r="L5" s="37">
        <v>0</v>
      </c>
      <c r="M5" s="37">
        <v>18</v>
      </c>
    </row>
    <row r="6" spans="1:13" x14ac:dyDescent="0.2">
      <c r="A6" s="176"/>
      <c r="B6" s="179"/>
      <c r="C6" s="106"/>
      <c r="D6" s="178"/>
      <c r="E6" s="176"/>
      <c r="F6" s="18" t="s">
        <v>128</v>
      </c>
      <c r="G6" s="37">
        <v>0</v>
      </c>
      <c r="H6" s="37">
        <v>0</v>
      </c>
      <c r="I6" s="37">
        <v>0</v>
      </c>
      <c r="J6" s="37">
        <v>6</v>
      </c>
      <c r="K6" s="37">
        <v>12</v>
      </c>
      <c r="L6" s="37">
        <v>0</v>
      </c>
      <c r="M6" s="37">
        <v>18</v>
      </c>
    </row>
    <row r="7" spans="1:13" x14ac:dyDescent="0.2">
      <c r="A7" s="176"/>
      <c r="B7" s="180"/>
      <c r="C7" s="170"/>
      <c r="D7" s="157"/>
      <c r="E7" s="177"/>
      <c r="F7" s="18" t="s">
        <v>129</v>
      </c>
      <c r="G7" s="37">
        <v>0</v>
      </c>
      <c r="H7" s="37">
        <v>0</v>
      </c>
      <c r="I7" s="37">
        <v>5</v>
      </c>
      <c r="J7" s="37">
        <v>3</v>
      </c>
      <c r="K7" s="37">
        <v>13</v>
      </c>
      <c r="L7" s="37">
        <v>0</v>
      </c>
      <c r="M7" s="37">
        <v>21</v>
      </c>
    </row>
    <row r="8" spans="1:13" x14ac:dyDescent="0.2">
      <c r="A8" s="176"/>
      <c r="B8" s="171" t="s">
        <v>295</v>
      </c>
      <c r="C8" s="172"/>
      <c r="D8" s="172"/>
      <c r="E8" s="172"/>
      <c r="F8" s="151"/>
      <c r="G8" s="32"/>
      <c r="H8" s="32"/>
      <c r="I8" s="32"/>
      <c r="J8" s="32"/>
      <c r="K8" s="32"/>
      <c r="L8" s="32"/>
      <c r="M8" s="32"/>
    </row>
    <row r="9" spans="1:13" x14ac:dyDescent="0.2">
      <c r="A9" s="176"/>
      <c r="B9" s="169" t="s">
        <v>296</v>
      </c>
      <c r="C9" s="170"/>
      <c r="D9" s="170"/>
      <c r="E9" s="170"/>
      <c r="F9" s="157"/>
      <c r="G9" s="32"/>
      <c r="H9" s="32"/>
      <c r="I9" s="32"/>
      <c r="J9" s="32"/>
      <c r="K9" s="32"/>
      <c r="L9" s="32"/>
      <c r="M9" s="32"/>
    </row>
    <row r="10" spans="1:13" x14ac:dyDescent="0.2">
      <c r="A10" s="176"/>
      <c r="B10" s="13" t="s">
        <v>297</v>
      </c>
      <c r="C10" s="13" t="s">
        <v>298</v>
      </c>
      <c r="D10" s="18" t="s">
        <v>299</v>
      </c>
      <c r="E10" s="32"/>
      <c r="F10" s="13" t="s">
        <v>116</v>
      </c>
      <c r="G10" s="32"/>
      <c r="H10" s="32"/>
      <c r="I10" s="32"/>
      <c r="J10" s="32"/>
      <c r="K10" s="32"/>
      <c r="L10" s="32"/>
      <c r="M10" s="32"/>
    </row>
    <row r="11" spans="1:13" x14ac:dyDescent="0.2">
      <c r="A11" s="177"/>
      <c r="B11" s="13" t="s">
        <v>300</v>
      </c>
      <c r="C11" s="13" t="s">
        <v>301</v>
      </c>
      <c r="D11" s="18" t="s">
        <v>302</v>
      </c>
      <c r="E11" s="32"/>
      <c r="F11" s="13" t="s">
        <v>116</v>
      </c>
      <c r="G11" s="32"/>
      <c r="H11" s="32"/>
      <c r="I11" s="32"/>
      <c r="J11" s="32"/>
      <c r="K11" s="32"/>
      <c r="L11" s="32"/>
      <c r="M11" s="32"/>
    </row>
    <row r="12" spans="1:13" x14ac:dyDescent="0.2">
      <c r="A12" s="188" t="s">
        <v>116</v>
      </c>
      <c r="B12" s="106"/>
      <c r="C12" s="106"/>
      <c r="D12" s="106"/>
      <c r="E12" s="106"/>
      <c r="F12" s="106"/>
      <c r="G12" s="106"/>
      <c r="H12" s="106"/>
      <c r="I12" s="106"/>
      <c r="J12" s="106"/>
      <c r="K12" s="106"/>
      <c r="L12" s="106"/>
      <c r="M12" s="106"/>
    </row>
    <row r="13" spans="1:13" x14ac:dyDescent="0.2">
      <c r="A13" s="188" t="s">
        <v>116</v>
      </c>
      <c r="B13" s="106"/>
      <c r="C13" s="106"/>
      <c r="D13" s="106"/>
      <c r="E13" s="106"/>
      <c r="F13" s="106"/>
      <c r="G13" s="106"/>
      <c r="H13" s="106"/>
      <c r="I13" s="106"/>
      <c r="J13" s="106"/>
      <c r="K13" s="106"/>
      <c r="L13" s="106"/>
      <c r="M13" s="106"/>
    </row>
    <row r="14" spans="1:13" x14ac:dyDescent="0.2">
      <c r="A14" s="189" t="s">
        <v>303</v>
      </c>
      <c r="B14" s="190"/>
      <c r="C14" s="190"/>
      <c r="D14" s="191"/>
      <c r="E14" s="35" t="s">
        <v>304</v>
      </c>
      <c r="F14" s="35" t="s">
        <v>116</v>
      </c>
      <c r="G14" s="36" t="s">
        <v>117</v>
      </c>
      <c r="H14" s="36" t="s">
        <v>118</v>
      </c>
      <c r="I14" s="36" t="s">
        <v>119</v>
      </c>
      <c r="J14" s="36" t="s">
        <v>120</v>
      </c>
      <c r="K14" s="36" t="s">
        <v>121</v>
      </c>
      <c r="L14" s="36" t="s">
        <v>291</v>
      </c>
      <c r="M14" s="36" t="s">
        <v>122</v>
      </c>
    </row>
    <row r="15" spans="1:13" x14ac:dyDescent="0.2">
      <c r="A15" s="175" t="s">
        <v>305</v>
      </c>
      <c r="B15" s="156" t="s">
        <v>306</v>
      </c>
      <c r="C15" s="106"/>
      <c r="D15" s="178"/>
      <c r="E15" s="156" t="s">
        <v>307</v>
      </c>
      <c r="F15" s="18" t="s">
        <v>127</v>
      </c>
      <c r="G15" s="37">
        <v>0</v>
      </c>
      <c r="H15" s="37">
        <v>0</v>
      </c>
      <c r="I15" s="37">
        <v>0</v>
      </c>
      <c r="J15" s="37">
        <v>0</v>
      </c>
      <c r="K15" s="89">
        <v>1</v>
      </c>
      <c r="L15" s="99">
        <v>0</v>
      </c>
      <c r="M15" s="89">
        <v>1</v>
      </c>
    </row>
    <row r="16" spans="1:13" x14ac:dyDescent="0.2">
      <c r="A16" s="176"/>
      <c r="B16" s="179"/>
      <c r="C16" s="106"/>
      <c r="D16" s="178"/>
      <c r="E16" s="176"/>
      <c r="F16" s="18" t="s">
        <v>128</v>
      </c>
      <c r="G16" s="37">
        <v>0</v>
      </c>
      <c r="H16" s="37">
        <v>0</v>
      </c>
      <c r="I16" s="37">
        <v>0</v>
      </c>
      <c r="J16" s="37">
        <v>0</v>
      </c>
      <c r="K16" s="89">
        <v>1</v>
      </c>
      <c r="L16" s="99">
        <v>0</v>
      </c>
      <c r="M16" s="89">
        <v>1</v>
      </c>
    </row>
    <row r="17" spans="1:13" x14ac:dyDescent="0.2">
      <c r="A17" s="176"/>
      <c r="B17" s="180"/>
      <c r="C17" s="170"/>
      <c r="D17" s="157"/>
      <c r="E17" s="177"/>
      <c r="F17" s="18" t="s">
        <v>129</v>
      </c>
      <c r="G17" s="37">
        <v>0</v>
      </c>
      <c r="H17" s="37">
        <v>0</v>
      </c>
      <c r="I17" s="37">
        <v>0</v>
      </c>
      <c r="J17" s="37">
        <v>0</v>
      </c>
      <c r="K17" s="99">
        <v>1</v>
      </c>
      <c r="L17" s="99">
        <v>0</v>
      </c>
      <c r="M17" s="99">
        <v>1</v>
      </c>
    </row>
    <row r="18" spans="1:13" x14ac:dyDescent="0.2">
      <c r="A18" s="176"/>
      <c r="B18" s="171" t="s">
        <v>308</v>
      </c>
      <c r="C18" s="172"/>
      <c r="D18" s="172"/>
      <c r="E18" s="172"/>
      <c r="F18" s="151"/>
      <c r="G18" s="32"/>
      <c r="H18" s="32"/>
      <c r="I18" s="32"/>
      <c r="J18" s="32"/>
      <c r="K18" s="32"/>
      <c r="L18" s="32"/>
      <c r="M18" s="32"/>
    </row>
    <row r="19" spans="1:13" x14ac:dyDescent="0.2">
      <c r="A19" s="176"/>
      <c r="B19" s="169" t="s">
        <v>309</v>
      </c>
      <c r="C19" s="170"/>
      <c r="D19" s="170"/>
      <c r="E19" s="170"/>
      <c r="F19" s="157"/>
      <c r="G19" s="32"/>
      <c r="H19" s="32"/>
      <c r="I19" s="32"/>
      <c r="J19" s="32"/>
      <c r="K19" s="32"/>
      <c r="L19" s="32"/>
      <c r="M19" s="32"/>
    </row>
    <row r="20" spans="1:13" x14ac:dyDescent="0.2">
      <c r="A20" s="176"/>
      <c r="B20" s="13" t="s">
        <v>310</v>
      </c>
      <c r="C20" s="13" t="s">
        <v>311</v>
      </c>
      <c r="D20" s="18" t="s">
        <v>312</v>
      </c>
      <c r="E20" s="32"/>
      <c r="F20" s="13" t="s">
        <v>116</v>
      </c>
      <c r="G20" s="32"/>
      <c r="H20" s="32"/>
      <c r="I20" s="32"/>
      <c r="J20" s="32"/>
      <c r="K20" s="32"/>
      <c r="L20" s="32"/>
      <c r="M20" s="32"/>
    </row>
    <row r="21" spans="1:13" x14ac:dyDescent="0.2">
      <c r="A21" s="177"/>
      <c r="B21" s="13" t="s">
        <v>313</v>
      </c>
      <c r="C21" s="13" t="s">
        <v>314</v>
      </c>
      <c r="D21" s="18" t="s">
        <v>315</v>
      </c>
      <c r="E21" s="32"/>
      <c r="F21" s="13" t="s">
        <v>116</v>
      </c>
      <c r="G21" s="32"/>
      <c r="H21" s="32"/>
      <c r="I21" s="32"/>
      <c r="J21" s="32"/>
      <c r="K21" s="32"/>
      <c r="L21" s="32"/>
      <c r="M21" s="32"/>
    </row>
    <row r="22" spans="1:13" x14ac:dyDescent="0.2">
      <c r="A22" s="188" t="s">
        <v>116</v>
      </c>
      <c r="B22" s="106"/>
      <c r="C22" s="106"/>
      <c r="D22" s="106"/>
      <c r="E22" s="106"/>
      <c r="F22" s="106"/>
      <c r="G22" s="106"/>
      <c r="H22" s="106"/>
      <c r="I22" s="106"/>
      <c r="J22" s="106"/>
      <c r="K22" s="106"/>
      <c r="L22" s="106"/>
      <c r="M22" s="106"/>
    </row>
    <row r="23" spans="1:13" x14ac:dyDescent="0.2">
      <c r="A23" s="188" t="s">
        <v>116</v>
      </c>
      <c r="B23" s="106"/>
      <c r="C23" s="106"/>
      <c r="D23" s="106"/>
      <c r="E23" s="106"/>
      <c r="F23" s="106"/>
      <c r="G23" s="106"/>
      <c r="H23" s="106"/>
      <c r="I23" s="106"/>
      <c r="J23" s="106"/>
      <c r="K23" s="106"/>
      <c r="L23" s="106"/>
      <c r="M23" s="106"/>
    </row>
    <row r="24" spans="1:13" x14ac:dyDescent="0.2">
      <c r="A24" s="189" t="s">
        <v>316</v>
      </c>
      <c r="B24" s="190"/>
      <c r="C24" s="190"/>
      <c r="D24" s="191"/>
      <c r="E24" s="35" t="s">
        <v>317</v>
      </c>
      <c r="F24" s="35" t="s">
        <v>116</v>
      </c>
      <c r="G24" s="36" t="s">
        <v>117</v>
      </c>
      <c r="H24" s="36" t="s">
        <v>118</v>
      </c>
      <c r="I24" s="36" t="s">
        <v>119</v>
      </c>
      <c r="J24" s="36" t="s">
        <v>120</v>
      </c>
      <c r="K24" s="36" t="s">
        <v>121</v>
      </c>
      <c r="L24" s="36" t="s">
        <v>291</v>
      </c>
      <c r="M24" s="36" t="s">
        <v>122</v>
      </c>
    </row>
    <row r="25" spans="1:13" x14ac:dyDescent="0.2">
      <c r="A25" s="175" t="s">
        <v>318</v>
      </c>
      <c r="B25" s="156" t="s">
        <v>319</v>
      </c>
      <c r="C25" s="106"/>
      <c r="D25" s="178"/>
      <c r="E25" s="156" t="s">
        <v>320</v>
      </c>
      <c r="F25" s="18" t="s">
        <v>127</v>
      </c>
      <c r="G25" s="37">
        <v>0</v>
      </c>
      <c r="H25" s="37">
        <v>0</v>
      </c>
      <c r="I25" s="37">
        <v>0</v>
      </c>
      <c r="J25" s="37">
        <v>1</v>
      </c>
      <c r="K25" s="37">
        <v>0</v>
      </c>
      <c r="L25" s="37">
        <v>0</v>
      </c>
      <c r="M25" s="37">
        <v>1</v>
      </c>
    </row>
    <row r="26" spans="1:13" x14ac:dyDescent="0.2">
      <c r="A26" s="176"/>
      <c r="B26" s="179"/>
      <c r="C26" s="106"/>
      <c r="D26" s="178"/>
      <c r="E26" s="176"/>
      <c r="F26" s="18" t="s">
        <v>128</v>
      </c>
      <c r="G26" s="37">
        <v>0</v>
      </c>
      <c r="H26" s="37">
        <v>0</v>
      </c>
      <c r="I26" s="37">
        <v>0</v>
      </c>
      <c r="J26" s="37">
        <v>1</v>
      </c>
      <c r="K26" s="37">
        <v>1</v>
      </c>
      <c r="L26" s="37">
        <v>0</v>
      </c>
      <c r="M26" s="37">
        <v>1</v>
      </c>
    </row>
    <row r="27" spans="1:13" x14ac:dyDescent="0.2">
      <c r="A27" s="176"/>
      <c r="B27" s="180"/>
      <c r="C27" s="170"/>
      <c r="D27" s="157"/>
      <c r="E27" s="177"/>
      <c r="F27" s="18" t="s">
        <v>129</v>
      </c>
      <c r="G27" s="37">
        <v>0</v>
      </c>
      <c r="H27" s="37">
        <v>0</v>
      </c>
      <c r="I27" s="37">
        <v>0</v>
      </c>
      <c r="J27" s="37">
        <v>0</v>
      </c>
      <c r="K27" s="37">
        <v>1</v>
      </c>
      <c r="L27" s="37">
        <v>0</v>
      </c>
      <c r="M27" s="37">
        <v>1</v>
      </c>
    </row>
    <row r="28" spans="1:13" x14ac:dyDescent="0.2">
      <c r="A28" s="176"/>
      <c r="B28" s="171" t="s">
        <v>321</v>
      </c>
      <c r="C28" s="172"/>
      <c r="D28" s="172"/>
      <c r="E28" s="172"/>
      <c r="F28" s="151"/>
      <c r="G28" s="32"/>
      <c r="H28" s="32"/>
      <c r="I28" s="32"/>
      <c r="J28" s="32"/>
      <c r="K28" s="32"/>
      <c r="L28" s="32"/>
      <c r="M28" s="32"/>
    </row>
    <row r="29" spans="1:13" x14ac:dyDescent="0.2">
      <c r="A29" s="176"/>
      <c r="B29" s="169" t="s">
        <v>322</v>
      </c>
      <c r="C29" s="170"/>
      <c r="D29" s="170"/>
      <c r="E29" s="170"/>
      <c r="F29" s="157"/>
      <c r="G29" s="32"/>
      <c r="H29" s="32"/>
      <c r="I29" s="32"/>
      <c r="J29" s="32"/>
      <c r="K29" s="32"/>
      <c r="L29" s="32"/>
      <c r="M29" s="32"/>
    </row>
    <row r="30" spans="1:13" x14ac:dyDescent="0.2">
      <c r="A30" s="176"/>
      <c r="B30" s="13" t="s">
        <v>323</v>
      </c>
      <c r="C30" s="13" t="s">
        <v>324</v>
      </c>
      <c r="D30" s="18" t="s">
        <v>325</v>
      </c>
      <c r="E30" s="32"/>
      <c r="F30" s="13" t="s">
        <v>116</v>
      </c>
      <c r="G30" s="32"/>
      <c r="H30" s="32"/>
      <c r="I30" s="32"/>
      <c r="J30" s="32"/>
      <c r="K30" s="32"/>
      <c r="L30" s="32"/>
      <c r="M30" s="32"/>
    </row>
    <row r="31" spans="1:13" x14ac:dyDescent="0.2">
      <c r="A31" s="177"/>
      <c r="B31" s="13" t="s">
        <v>326</v>
      </c>
      <c r="C31" s="13" t="s">
        <v>327</v>
      </c>
      <c r="D31" s="18" t="s">
        <v>328</v>
      </c>
      <c r="E31" s="32"/>
      <c r="F31" s="13" t="s">
        <v>116</v>
      </c>
      <c r="G31" s="32"/>
      <c r="H31" s="32"/>
      <c r="I31" s="32"/>
      <c r="J31" s="32"/>
      <c r="K31" s="32"/>
      <c r="L31" s="32"/>
      <c r="M31" s="32"/>
    </row>
    <row r="32" spans="1:13" x14ac:dyDescent="0.2">
      <c r="A32" s="188" t="s">
        <v>116</v>
      </c>
      <c r="B32" s="106"/>
      <c r="C32" s="106"/>
      <c r="D32" s="106"/>
      <c r="E32" s="106"/>
      <c r="F32" s="106"/>
      <c r="G32" s="106"/>
      <c r="H32" s="106"/>
      <c r="I32" s="106"/>
      <c r="J32" s="106"/>
      <c r="K32" s="106"/>
      <c r="L32" s="106"/>
      <c r="M32" s="106"/>
    </row>
    <row r="33" spans="1:13" x14ac:dyDescent="0.2">
      <c r="A33" s="188" t="s">
        <v>116</v>
      </c>
      <c r="B33" s="106"/>
      <c r="C33" s="106"/>
      <c r="D33" s="106"/>
      <c r="E33" s="106"/>
      <c r="F33" s="106"/>
      <c r="G33" s="106"/>
      <c r="H33" s="106"/>
      <c r="I33" s="106"/>
      <c r="J33" s="106"/>
      <c r="K33" s="106"/>
      <c r="L33" s="106"/>
      <c r="M33" s="106"/>
    </row>
    <row r="34" spans="1:13" x14ac:dyDescent="0.2">
      <c r="A34" s="189" t="s">
        <v>329</v>
      </c>
      <c r="B34" s="190"/>
      <c r="C34" s="190"/>
      <c r="D34" s="191"/>
      <c r="E34" s="35" t="s">
        <v>330</v>
      </c>
      <c r="F34" s="35" t="s">
        <v>116</v>
      </c>
      <c r="G34" s="36" t="s">
        <v>117</v>
      </c>
      <c r="H34" s="36" t="s">
        <v>118</v>
      </c>
      <c r="I34" s="36" t="s">
        <v>119</v>
      </c>
      <c r="J34" s="36" t="s">
        <v>120</v>
      </c>
      <c r="K34" s="36" t="s">
        <v>121</v>
      </c>
      <c r="L34" s="36" t="s">
        <v>291</v>
      </c>
      <c r="M34" s="36" t="s">
        <v>122</v>
      </c>
    </row>
    <row r="35" spans="1:13" x14ac:dyDescent="0.2">
      <c r="A35" s="175" t="s">
        <v>331</v>
      </c>
      <c r="B35" s="156" t="s">
        <v>332</v>
      </c>
      <c r="C35" s="106"/>
      <c r="D35" s="178"/>
      <c r="E35" s="156" t="s">
        <v>333</v>
      </c>
      <c r="F35" s="18" t="s">
        <v>127</v>
      </c>
      <c r="G35" s="37">
        <v>0</v>
      </c>
      <c r="H35" s="37">
        <v>0</v>
      </c>
      <c r="I35" s="37">
        <v>4</v>
      </c>
      <c r="J35" s="37">
        <v>0</v>
      </c>
      <c r="K35" s="37">
        <v>0</v>
      </c>
      <c r="L35" s="37">
        <v>0</v>
      </c>
      <c r="M35" s="37">
        <v>4</v>
      </c>
    </row>
    <row r="36" spans="1:13" x14ac:dyDescent="0.2">
      <c r="A36" s="176"/>
      <c r="B36" s="179"/>
      <c r="C36" s="106"/>
      <c r="D36" s="178"/>
      <c r="E36" s="176"/>
      <c r="F36" s="18" t="s">
        <v>128</v>
      </c>
      <c r="G36" s="37">
        <v>0</v>
      </c>
      <c r="H36" s="37">
        <v>0</v>
      </c>
      <c r="I36" s="37">
        <v>4</v>
      </c>
      <c r="J36" s="37">
        <v>0</v>
      </c>
      <c r="K36" s="37">
        <v>0</v>
      </c>
      <c r="L36" s="37">
        <v>0</v>
      </c>
      <c r="M36" s="37">
        <v>5</v>
      </c>
    </row>
    <row r="37" spans="1:13" x14ac:dyDescent="0.2">
      <c r="A37" s="176"/>
      <c r="B37" s="180"/>
      <c r="C37" s="170"/>
      <c r="D37" s="157"/>
      <c r="E37" s="177"/>
      <c r="F37" s="18" t="s">
        <v>129</v>
      </c>
      <c r="G37" s="37">
        <v>0</v>
      </c>
      <c r="H37" s="37">
        <v>0</v>
      </c>
      <c r="I37" s="37">
        <v>5</v>
      </c>
      <c r="J37" s="37">
        <v>0</v>
      </c>
      <c r="K37" s="37">
        <v>0</v>
      </c>
      <c r="L37" s="37">
        <v>0</v>
      </c>
      <c r="M37" s="37">
        <v>5</v>
      </c>
    </row>
    <row r="38" spans="1:13" x14ac:dyDescent="0.2">
      <c r="A38" s="176"/>
      <c r="B38" s="171" t="s">
        <v>334</v>
      </c>
      <c r="C38" s="172"/>
      <c r="D38" s="172"/>
      <c r="E38" s="172"/>
      <c r="F38" s="151"/>
      <c r="G38" s="32"/>
      <c r="H38" s="32"/>
      <c r="I38" s="32"/>
      <c r="J38" s="32"/>
      <c r="K38" s="32"/>
      <c r="L38" s="32"/>
      <c r="M38" s="32"/>
    </row>
    <row r="39" spans="1:13" x14ac:dyDescent="0.2">
      <c r="A39" s="176"/>
      <c r="B39" s="169" t="s">
        <v>335</v>
      </c>
      <c r="C39" s="170"/>
      <c r="D39" s="170"/>
      <c r="E39" s="170"/>
      <c r="F39" s="157"/>
      <c r="G39" s="32"/>
      <c r="H39" s="32"/>
      <c r="I39" s="32"/>
      <c r="J39" s="32"/>
      <c r="K39" s="32"/>
      <c r="L39" s="32"/>
      <c r="M39" s="32"/>
    </row>
    <row r="40" spans="1:13" x14ac:dyDescent="0.2">
      <c r="A40" s="176"/>
      <c r="B40" s="13" t="s">
        <v>336</v>
      </c>
      <c r="C40" s="13" t="s">
        <v>337</v>
      </c>
      <c r="D40" s="18" t="s">
        <v>338</v>
      </c>
      <c r="E40" s="32"/>
      <c r="F40" s="13" t="s">
        <v>116</v>
      </c>
      <c r="G40" s="32"/>
      <c r="H40" s="32"/>
      <c r="I40" s="32"/>
      <c r="J40" s="32"/>
      <c r="K40" s="32"/>
      <c r="L40" s="32"/>
      <c r="M40" s="32"/>
    </row>
    <row r="41" spans="1:13" x14ac:dyDescent="0.2">
      <c r="A41" s="177"/>
      <c r="B41" s="13" t="s">
        <v>339</v>
      </c>
      <c r="C41" s="13" t="s">
        <v>340</v>
      </c>
      <c r="D41" s="18" t="s">
        <v>341</v>
      </c>
      <c r="E41" s="32"/>
      <c r="F41" s="13" t="s">
        <v>116</v>
      </c>
      <c r="G41" s="32"/>
      <c r="H41" s="32"/>
      <c r="I41" s="32"/>
      <c r="J41" s="32"/>
      <c r="K41" s="32"/>
      <c r="L41" s="32"/>
      <c r="M41" s="32"/>
    </row>
    <row r="42" spans="1:13" x14ac:dyDescent="0.2">
      <c r="A42" s="188" t="s">
        <v>116</v>
      </c>
      <c r="B42" s="106"/>
      <c r="C42" s="106"/>
      <c r="D42" s="106"/>
      <c r="E42" s="106"/>
      <c r="F42" s="106"/>
      <c r="G42" s="106"/>
      <c r="H42" s="106"/>
      <c r="I42" s="106"/>
      <c r="J42" s="106"/>
      <c r="K42" s="106"/>
      <c r="L42" s="106"/>
      <c r="M42" s="106"/>
    </row>
    <row r="43" spans="1:13" x14ac:dyDescent="0.2">
      <c r="A43" s="188" t="s">
        <v>116</v>
      </c>
      <c r="B43" s="106"/>
      <c r="C43" s="106"/>
      <c r="D43" s="106"/>
      <c r="E43" s="106"/>
      <c r="F43" s="106"/>
      <c r="G43" s="106"/>
      <c r="H43" s="106"/>
      <c r="I43" s="106"/>
      <c r="J43" s="106"/>
      <c r="K43" s="106"/>
      <c r="L43" s="106"/>
      <c r="M43" s="106"/>
    </row>
    <row r="44" spans="1:13" x14ac:dyDescent="0.2">
      <c r="A44" s="189" t="s">
        <v>342</v>
      </c>
      <c r="B44" s="190"/>
      <c r="C44" s="190"/>
      <c r="D44" s="191"/>
      <c r="E44" s="35" t="s">
        <v>343</v>
      </c>
      <c r="F44" s="35" t="s">
        <v>116</v>
      </c>
      <c r="G44" s="36" t="s">
        <v>117</v>
      </c>
      <c r="H44" s="36" t="s">
        <v>118</v>
      </c>
      <c r="I44" s="36" t="s">
        <v>119</v>
      </c>
      <c r="J44" s="36" t="s">
        <v>120</v>
      </c>
      <c r="K44" s="36" t="s">
        <v>121</v>
      </c>
      <c r="L44" s="36" t="s">
        <v>291</v>
      </c>
      <c r="M44" s="36" t="s">
        <v>122</v>
      </c>
    </row>
    <row r="45" spans="1:13" x14ac:dyDescent="0.2">
      <c r="A45" s="175" t="s">
        <v>344</v>
      </c>
      <c r="B45" s="156" t="s">
        <v>345</v>
      </c>
      <c r="C45" s="106"/>
      <c r="D45" s="178"/>
      <c r="E45" s="156" t="s">
        <v>320</v>
      </c>
      <c r="F45" s="18" t="s">
        <v>127</v>
      </c>
      <c r="G45" s="37">
        <v>0</v>
      </c>
      <c r="H45" s="37">
        <v>0</v>
      </c>
      <c r="I45" s="37">
        <v>0</v>
      </c>
      <c r="J45" s="37">
        <v>0</v>
      </c>
      <c r="K45" s="37">
        <v>1</v>
      </c>
      <c r="L45" s="37">
        <v>0</v>
      </c>
      <c r="M45" s="37">
        <v>1</v>
      </c>
    </row>
    <row r="46" spans="1:13" x14ac:dyDescent="0.2">
      <c r="A46" s="176"/>
      <c r="B46" s="179"/>
      <c r="C46" s="106"/>
      <c r="D46" s="178"/>
      <c r="E46" s="176"/>
      <c r="F46" s="18" t="s">
        <v>128</v>
      </c>
      <c r="G46" s="37">
        <v>0</v>
      </c>
      <c r="H46" s="37">
        <v>0</v>
      </c>
      <c r="I46" s="37">
        <v>0</v>
      </c>
      <c r="J46" s="37">
        <v>0</v>
      </c>
      <c r="K46" s="37">
        <v>0</v>
      </c>
      <c r="L46" s="37">
        <v>0</v>
      </c>
      <c r="M46" s="37">
        <v>1</v>
      </c>
    </row>
    <row r="47" spans="1:13" x14ac:dyDescent="0.2">
      <c r="A47" s="176"/>
      <c r="B47" s="180"/>
      <c r="C47" s="170"/>
      <c r="D47" s="157"/>
      <c r="E47" s="177"/>
      <c r="F47" s="18" t="s">
        <v>129</v>
      </c>
      <c r="G47" s="37">
        <v>0</v>
      </c>
      <c r="H47" s="37">
        <v>0</v>
      </c>
      <c r="I47" s="37">
        <v>1</v>
      </c>
      <c r="J47" s="37">
        <v>0</v>
      </c>
      <c r="K47" s="37">
        <v>0</v>
      </c>
      <c r="L47" s="37">
        <v>0</v>
      </c>
      <c r="M47" s="37">
        <v>1</v>
      </c>
    </row>
    <row r="48" spans="1:13" x14ac:dyDescent="0.2">
      <c r="A48" s="176"/>
      <c r="B48" s="171" t="s">
        <v>346</v>
      </c>
      <c r="C48" s="172"/>
      <c r="D48" s="172"/>
      <c r="E48" s="172"/>
      <c r="F48" s="151"/>
      <c r="G48" s="32"/>
      <c r="H48" s="37"/>
      <c r="I48" s="37"/>
      <c r="J48" s="37"/>
      <c r="K48" s="37"/>
      <c r="L48" s="37"/>
      <c r="M48" s="37"/>
    </row>
    <row r="49" spans="1:13" x14ac:dyDescent="0.2">
      <c r="A49" s="176"/>
      <c r="B49" s="169" t="s">
        <v>347</v>
      </c>
      <c r="C49" s="170"/>
      <c r="D49" s="170"/>
      <c r="E49" s="170"/>
      <c r="F49" s="157"/>
      <c r="G49" s="32"/>
      <c r="H49" s="32"/>
      <c r="I49" s="32"/>
      <c r="J49" s="32"/>
      <c r="K49" s="32"/>
      <c r="L49" s="32"/>
      <c r="M49" s="32"/>
    </row>
    <row r="50" spans="1:13" x14ac:dyDescent="0.2">
      <c r="A50" s="176"/>
      <c r="B50" s="13" t="s">
        <v>348</v>
      </c>
      <c r="C50" s="13" t="s">
        <v>349</v>
      </c>
      <c r="D50" s="18" t="s">
        <v>350</v>
      </c>
      <c r="E50" s="32"/>
      <c r="F50" s="13" t="s">
        <v>116</v>
      </c>
      <c r="G50" s="32"/>
      <c r="H50" s="32"/>
      <c r="I50" s="32"/>
      <c r="J50" s="32"/>
      <c r="K50" s="32"/>
      <c r="L50" s="32"/>
      <c r="M50" s="32"/>
    </row>
    <row r="51" spans="1:13" x14ac:dyDescent="0.2">
      <c r="A51" s="177"/>
      <c r="B51" s="13" t="s">
        <v>351</v>
      </c>
      <c r="C51" s="13" t="s">
        <v>352</v>
      </c>
      <c r="D51" s="18" t="s">
        <v>353</v>
      </c>
      <c r="E51" s="32"/>
      <c r="F51" s="13" t="s">
        <v>116</v>
      </c>
      <c r="G51" s="32"/>
      <c r="H51" s="32"/>
      <c r="I51" s="32"/>
      <c r="J51" s="32"/>
      <c r="K51" s="32"/>
      <c r="L51" s="32"/>
      <c r="M51" s="32"/>
    </row>
    <row r="52" spans="1:13" x14ac:dyDescent="0.2">
      <c r="A52" s="188" t="s">
        <v>116</v>
      </c>
      <c r="B52" s="106"/>
      <c r="C52" s="106"/>
      <c r="D52" s="106"/>
      <c r="E52" s="106"/>
      <c r="F52" s="106"/>
      <c r="G52" s="106"/>
      <c r="H52" s="106"/>
      <c r="I52" s="106"/>
      <c r="J52" s="106"/>
      <c r="K52" s="106"/>
      <c r="L52" s="106"/>
      <c r="M52" s="106"/>
    </row>
    <row r="53" spans="1:13" x14ac:dyDescent="0.2">
      <c r="A53" s="188" t="s">
        <v>116</v>
      </c>
      <c r="B53" s="106"/>
      <c r="C53" s="106"/>
      <c r="D53" s="106"/>
      <c r="E53" s="106"/>
      <c r="F53" s="106"/>
      <c r="G53" s="106"/>
      <c r="H53" s="106"/>
      <c r="I53" s="106"/>
      <c r="J53" s="106"/>
      <c r="K53" s="106"/>
      <c r="L53" s="106"/>
      <c r="M53" s="106"/>
    </row>
    <row r="54" spans="1:13" x14ac:dyDescent="0.2">
      <c r="A54" s="189" t="s">
        <v>354</v>
      </c>
      <c r="B54" s="190"/>
      <c r="C54" s="190"/>
      <c r="D54" s="191"/>
      <c r="E54" s="35" t="s">
        <v>355</v>
      </c>
      <c r="F54" s="35" t="s">
        <v>116</v>
      </c>
      <c r="G54" s="36" t="s">
        <v>117</v>
      </c>
      <c r="H54" s="36" t="s">
        <v>118</v>
      </c>
      <c r="I54" s="36" t="s">
        <v>119</v>
      </c>
      <c r="J54" s="36" t="s">
        <v>120</v>
      </c>
      <c r="K54" s="36" t="s">
        <v>121</v>
      </c>
      <c r="L54" s="36" t="s">
        <v>291</v>
      </c>
      <c r="M54" s="36" t="s">
        <v>122</v>
      </c>
    </row>
    <row r="55" spans="1:13" x14ac:dyDescent="0.2">
      <c r="A55" s="175" t="s">
        <v>356</v>
      </c>
      <c r="B55" s="156" t="s">
        <v>357</v>
      </c>
      <c r="C55" s="106"/>
      <c r="D55" s="178"/>
      <c r="E55" s="156" t="s">
        <v>358</v>
      </c>
      <c r="F55" s="18" t="s">
        <v>127</v>
      </c>
      <c r="G55" s="37">
        <v>0</v>
      </c>
      <c r="H55" s="37">
        <v>0</v>
      </c>
      <c r="I55" s="37">
        <v>0</v>
      </c>
      <c r="J55" s="37">
        <v>0</v>
      </c>
      <c r="K55" s="37">
        <v>1</v>
      </c>
      <c r="L55" s="37">
        <v>0</v>
      </c>
      <c r="M55" s="37">
        <v>1</v>
      </c>
    </row>
    <row r="56" spans="1:13" x14ac:dyDescent="0.2">
      <c r="A56" s="176"/>
      <c r="B56" s="179"/>
      <c r="C56" s="106"/>
      <c r="D56" s="178"/>
      <c r="E56" s="176"/>
      <c r="F56" s="18" t="s">
        <v>128</v>
      </c>
      <c r="G56" s="37">
        <v>0</v>
      </c>
      <c r="H56" s="37">
        <v>0</v>
      </c>
      <c r="I56" s="37">
        <v>0</v>
      </c>
      <c r="J56" s="37">
        <v>0</v>
      </c>
      <c r="K56" s="37">
        <v>0</v>
      </c>
      <c r="L56" s="37">
        <v>0</v>
      </c>
      <c r="M56" s="37">
        <v>1</v>
      </c>
    </row>
    <row r="57" spans="1:13" x14ac:dyDescent="0.2">
      <c r="A57" s="176"/>
      <c r="B57" s="180"/>
      <c r="C57" s="170"/>
      <c r="D57" s="157"/>
      <c r="E57" s="177"/>
      <c r="F57" s="18" t="s">
        <v>129</v>
      </c>
      <c r="G57" s="37">
        <v>0</v>
      </c>
      <c r="H57" s="37">
        <v>0</v>
      </c>
      <c r="I57" s="37">
        <v>1</v>
      </c>
      <c r="J57" s="37">
        <v>0</v>
      </c>
      <c r="K57" s="37">
        <v>0</v>
      </c>
      <c r="L57" s="37">
        <v>0</v>
      </c>
      <c r="M57" s="37">
        <v>1</v>
      </c>
    </row>
    <row r="58" spans="1:13" x14ac:dyDescent="0.2">
      <c r="A58" s="176"/>
      <c r="B58" s="171" t="s">
        <v>359</v>
      </c>
      <c r="C58" s="172"/>
      <c r="D58" s="172"/>
      <c r="E58" s="172"/>
      <c r="F58" s="151"/>
      <c r="G58" s="37"/>
      <c r="H58" s="37"/>
      <c r="I58" s="37"/>
      <c r="J58" s="37"/>
      <c r="K58" s="37"/>
      <c r="L58" s="37"/>
      <c r="M58" s="37"/>
    </row>
    <row r="59" spans="1:13" x14ac:dyDescent="0.2">
      <c r="A59" s="176"/>
      <c r="B59" s="169" t="s">
        <v>360</v>
      </c>
      <c r="C59" s="170"/>
      <c r="D59" s="170"/>
      <c r="E59" s="170"/>
      <c r="F59" s="157"/>
      <c r="G59" s="32"/>
      <c r="H59" s="32"/>
      <c r="I59" s="32"/>
      <c r="J59" s="32"/>
      <c r="K59" s="32"/>
      <c r="L59" s="32"/>
      <c r="M59" s="32"/>
    </row>
    <row r="60" spans="1:13" x14ac:dyDescent="0.2">
      <c r="A60" s="176"/>
      <c r="B60" s="13" t="s">
        <v>361</v>
      </c>
      <c r="C60" s="13" t="s">
        <v>362</v>
      </c>
      <c r="D60" s="18" t="s">
        <v>363</v>
      </c>
      <c r="E60" s="32"/>
      <c r="F60" s="13" t="s">
        <v>116</v>
      </c>
      <c r="G60" s="32"/>
      <c r="H60" s="32"/>
      <c r="I60" s="32"/>
      <c r="J60" s="32"/>
      <c r="K60" s="32"/>
      <c r="L60" s="32"/>
      <c r="M60" s="32"/>
    </row>
    <row r="61" spans="1:13" x14ac:dyDescent="0.2">
      <c r="A61" s="177"/>
      <c r="B61" s="13" t="s">
        <v>364</v>
      </c>
      <c r="C61" s="13" t="s">
        <v>365</v>
      </c>
      <c r="D61" s="18" t="s">
        <v>366</v>
      </c>
      <c r="E61" s="32"/>
      <c r="F61" s="13" t="s">
        <v>116</v>
      </c>
      <c r="G61" s="32"/>
      <c r="H61" s="32"/>
      <c r="I61" s="32"/>
      <c r="J61" s="32"/>
      <c r="K61" s="32"/>
      <c r="L61" s="32"/>
      <c r="M61" s="32"/>
    </row>
    <row r="62" spans="1:13" x14ac:dyDescent="0.2">
      <c r="A62" s="188" t="s">
        <v>116</v>
      </c>
      <c r="B62" s="106"/>
      <c r="C62" s="106"/>
      <c r="D62" s="106"/>
      <c r="E62" s="106"/>
      <c r="F62" s="106"/>
      <c r="G62" s="106"/>
      <c r="H62" s="106"/>
      <c r="I62" s="106"/>
      <c r="J62" s="106"/>
      <c r="K62" s="106"/>
      <c r="L62" s="106"/>
      <c r="M62" s="106"/>
    </row>
    <row r="63" spans="1:13" x14ac:dyDescent="0.2">
      <c r="A63" s="188" t="s">
        <v>116</v>
      </c>
      <c r="B63" s="106"/>
      <c r="C63" s="106"/>
      <c r="D63" s="106"/>
      <c r="E63" s="106"/>
      <c r="F63" s="106"/>
      <c r="G63" s="106"/>
      <c r="H63" s="106"/>
      <c r="I63" s="106"/>
      <c r="J63" s="106"/>
      <c r="K63" s="106"/>
      <c r="L63" s="106"/>
      <c r="M63" s="106"/>
    </row>
    <row r="64" spans="1:13" x14ac:dyDescent="0.2">
      <c r="A64" s="189" t="s">
        <v>367</v>
      </c>
      <c r="B64" s="190"/>
      <c r="C64" s="190"/>
      <c r="D64" s="191"/>
      <c r="E64" s="35" t="s">
        <v>368</v>
      </c>
      <c r="F64" s="35" t="s">
        <v>116</v>
      </c>
      <c r="G64" s="36" t="s">
        <v>117</v>
      </c>
      <c r="H64" s="36" t="s">
        <v>118</v>
      </c>
      <c r="I64" s="36" t="s">
        <v>119</v>
      </c>
      <c r="J64" s="36" t="s">
        <v>120</v>
      </c>
      <c r="K64" s="36" t="s">
        <v>121</v>
      </c>
      <c r="L64" s="36" t="s">
        <v>291</v>
      </c>
      <c r="M64" s="36" t="s">
        <v>122</v>
      </c>
    </row>
    <row r="65" spans="1:13" x14ac:dyDescent="0.2">
      <c r="A65" s="175" t="s">
        <v>369</v>
      </c>
      <c r="B65" s="156" t="s">
        <v>370</v>
      </c>
      <c r="C65" s="106"/>
      <c r="D65" s="178"/>
      <c r="E65" s="156" t="s">
        <v>320</v>
      </c>
      <c r="F65" s="18" t="s">
        <v>127</v>
      </c>
      <c r="G65" s="37">
        <v>0</v>
      </c>
      <c r="H65" s="37">
        <v>0</v>
      </c>
      <c r="I65" s="37">
        <v>1</v>
      </c>
      <c r="J65" s="37">
        <v>0</v>
      </c>
      <c r="K65" s="37">
        <v>0</v>
      </c>
      <c r="L65" s="37">
        <v>0</v>
      </c>
      <c r="M65" s="37">
        <v>1</v>
      </c>
    </row>
    <row r="66" spans="1:13" x14ac:dyDescent="0.2">
      <c r="A66" s="176"/>
      <c r="B66" s="179"/>
      <c r="C66" s="106"/>
      <c r="D66" s="178"/>
      <c r="E66" s="176"/>
      <c r="F66" s="18" t="s">
        <v>128</v>
      </c>
      <c r="G66" s="37">
        <v>0</v>
      </c>
      <c r="H66" s="37">
        <v>0</v>
      </c>
      <c r="I66" s="37">
        <v>1</v>
      </c>
      <c r="J66" s="37">
        <v>0</v>
      </c>
      <c r="K66" s="37">
        <v>0</v>
      </c>
      <c r="L66" s="37">
        <v>0</v>
      </c>
      <c r="M66" s="37">
        <v>1</v>
      </c>
    </row>
    <row r="67" spans="1:13" x14ac:dyDescent="0.2">
      <c r="A67" s="176"/>
      <c r="B67" s="180"/>
      <c r="C67" s="170"/>
      <c r="D67" s="157"/>
      <c r="E67" s="177"/>
      <c r="F67" s="18" t="s">
        <v>129</v>
      </c>
      <c r="G67" s="37">
        <v>0</v>
      </c>
      <c r="H67" s="37">
        <v>0</v>
      </c>
      <c r="I67" s="37">
        <v>1</v>
      </c>
      <c r="J67" s="37">
        <v>0</v>
      </c>
      <c r="K67" s="37">
        <v>0</v>
      </c>
      <c r="L67" s="37">
        <v>0</v>
      </c>
      <c r="M67" s="37">
        <v>1</v>
      </c>
    </row>
    <row r="68" spans="1:13" x14ac:dyDescent="0.2">
      <c r="A68" s="176"/>
      <c r="B68" s="171" t="s">
        <v>371</v>
      </c>
      <c r="C68" s="172"/>
      <c r="D68" s="172"/>
      <c r="E68" s="172"/>
      <c r="F68" s="151"/>
      <c r="G68" s="37"/>
      <c r="H68" s="37"/>
      <c r="I68" s="37"/>
      <c r="J68" s="37"/>
      <c r="K68" s="37"/>
      <c r="L68" s="37"/>
      <c r="M68" s="37"/>
    </row>
    <row r="69" spans="1:13" x14ac:dyDescent="0.2">
      <c r="A69" s="176"/>
      <c r="B69" s="169" t="s">
        <v>372</v>
      </c>
      <c r="C69" s="170"/>
      <c r="D69" s="170"/>
      <c r="E69" s="170"/>
      <c r="F69" s="157"/>
      <c r="G69" s="32"/>
      <c r="H69" s="32"/>
      <c r="I69" s="32"/>
      <c r="J69" s="32"/>
      <c r="K69" s="32"/>
      <c r="L69" s="32"/>
      <c r="M69" s="32"/>
    </row>
    <row r="70" spans="1:13" x14ac:dyDescent="0.2">
      <c r="A70" s="176"/>
      <c r="B70" s="13" t="s">
        <v>373</v>
      </c>
      <c r="C70" s="13" t="s">
        <v>374</v>
      </c>
      <c r="D70" s="18" t="s">
        <v>375</v>
      </c>
      <c r="E70" s="32"/>
      <c r="F70" s="13" t="s">
        <v>116</v>
      </c>
      <c r="G70" s="32"/>
      <c r="H70" s="32"/>
      <c r="I70" s="32"/>
      <c r="J70" s="32"/>
      <c r="K70" s="32"/>
      <c r="L70" s="32"/>
      <c r="M70" s="32"/>
    </row>
    <row r="71" spans="1:13" x14ac:dyDescent="0.2">
      <c r="A71" s="177"/>
      <c r="B71" s="13" t="s">
        <v>376</v>
      </c>
      <c r="C71" s="13" t="s">
        <v>377</v>
      </c>
      <c r="D71" s="18" t="s">
        <v>378</v>
      </c>
      <c r="E71" s="32"/>
      <c r="F71" s="13" t="s">
        <v>116</v>
      </c>
      <c r="G71" s="32"/>
      <c r="H71" s="32"/>
      <c r="I71" s="32"/>
      <c r="J71" s="32"/>
      <c r="K71" s="32"/>
      <c r="L71" s="32"/>
      <c r="M71" s="32"/>
    </row>
    <row r="72" spans="1:13" x14ac:dyDescent="0.2">
      <c r="A72" s="188" t="s">
        <v>116</v>
      </c>
      <c r="B72" s="106"/>
      <c r="C72" s="106"/>
      <c r="D72" s="106"/>
      <c r="E72" s="106"/>
      <c r="F72" s="106"/>
      <c r="G72" s="106"/>
      <c r="H72" s="106"/>
      <c r="I72" s="106"/>
      <c r="J72" s="106"/>
      <c r="K72" s="106"/>
      <c r="L72" s="106"/>
      <c r="M72" s="106"/>
    </row>
    <row r="73" spans="1:13" x14ac:dyDescent="0.2">
      <c r="A73" s="188" t="s">
        <v>116</v>
      </c>
      <c r="B73" s="106"/>
      <c r="C73" s="106"/>
      <c r="D73" s="106"/>
      <c r="E73" s="106"/>
      <c r="F73" s="106"/>
      <c r="G73" s="106"/>
      <c r="H73" s="106"/>
      <c r="I73" s="106"/>
      <c r="J73" s="106"/>
      <c r="K73" s="106"/>
      <c r="L73" s="106"/>
      <c r="M73" s="106"/>
    </row>
    <row r="74" spans="1:13" x14ac:dyDescent="0.2">
      <c r="A74" s="189" t="s">
        <v>379</v>
      </c>
      <c r="B74" s="190"/>
      <c r="C74" s="190"/>
      <c r="D74" s="191"/>
      <c r="E74" s="35" t="s">
        <v>380</v>
      </c>
      <c r="F74" s="35" t="s">
        <v>116</v>
      </c>
      <c r="G74" s="36" t="s">
        <v>117</v>
      </c>
      <c r="H74" s="36" t="s">
        <v>118</v>
      </c>
      <c r="I74" s="36" t="s">
        <v>119</v>
      </c>
      <c r="J74" s="36" t="s">
        <v>120</v>
      </c>
      <c r="K74" s="36" t="s">
        <v>121</v>
      </c>
      <c r="L74" s="36" t="s">
        <v>291</v>
      </c>
      <c r="M74" s="36" t="s">
        <v>122</v>
      </c>
    </row>
    <row r="75" spans="1:13" x14ac:dyDescent="0.2">
      <c r="A75" s="175" t="s">
        <v>381</v>
      </c>
      <c r="B75" s="156" t="s">
        <v>382</v>
      </c>
      <c r="C75" s="106"/>
      <c r="D75" s="178"/>
      <c r="E75" s="156" t="s">
        <v>383</v>
      </c>
      <c r="F75" s="18" t="s">
        <v>127</v>
      </c>
      <c r="G75" s="37">
        <v>0</v>
      </c>
      <c r="H75" s="37">
        <v>0</v>
      </c>
      <c r="I75" s="37">
        <v>0</v>
      </c>
      <c r="J75" s="37">
        <v>1</v>
      </c>
      <c r="K75" s="37">
        <v>1</v>
      </c>
      <c r="L75" s="37">
        <v>0</v>
      </c>
      <c r="M75" s="37">
        <v>2</v>
      </c>
    </row>
    <row r="76" spans="1:13" x14ac:dyDescent="0.2">
      <c r="A76" s="176"/>
      <c r="B76" s="179"/>
      <c r="C76" s="106"/>
      <c r="D76" s="178"/>
      <c r="E76" s="176"/>
      <c r="F76" s="18" t="s">
        <v>128</v>
      </c>
      <c r="G76" s="37">
        <v>0</v>
      </c>
      <c r="H76" s="37">
        <v>0</v>
      </c>
      <c r="I76" s="37">
        <v>0</v>
      </c>
      <c r="J76" s="37">
        <v>1</v>
      </c>
      <c r="K76" s="37">
        <v>0</v>
      </c>
      <c r="L76" s="37">
        <v>0</v>
      </c>
      <c r="M76" s="37">
        <v>2</v>
      </c>
    </row>
    <row r="77" spans="1:13" x14ac:dyDescent="0.2">
      <c r="A77" s="176"/>
      <c r="B77" s="180"/>
      <c r="C77" s="170"/>
      <c r="D77" s="157"/>
      <c r="E77" s="177"/>
      <c r="F77" s="18" t="s">
        <v>129</v>
      </c>
      <c r="G77" s="37">
        <v>0</v>
      </c>
      <c r="H77" s="37">
        <v>0</v>
      </c>
      <c r="I77" s="37">
        <v>0</v>
      </c>
      <c r="J77" s="37">
        <v>1</v>
      </c>
      <c r="K77" s="37">
        <v>1</v>
      </c>
      <c r="L77" s="37">
        <v>0</v>
      </c>
      <c r="M77" s="37">
        <v>2</v>
      </c>
    </row>
    <row r="78" spans="1:13" x14ac:dyDescent="0.2">
      <c r="A78" s="176"/>
      <c r="B78" s="171" t="s">
        <v>384</v>
      </c>
      <c r="C78" s="172"/>
      <c r="D78" s="172"/>
      <c r="E78" s="172"/>
      <c r="F78" s="151"/>
      <c r="G78" s="32"/>
      <c r="H78" s="32"/>
      <c r="I78" s="32"/>
      <c r="J78" s="32"/>
      <c r="K78" s="32"/>
      <c r="L78" s="32"/>
      <c r="M78" s="32"/>
    </row>
    <row r="79" spans="1:13" x14ac:dyDescent="0.2">
      <c r="A79" s="176"/>
      <c r="B79" s="169" t="s">
        <v>385</v>
      </c>
      <c r="C79" s="170"/>
      <c r="D79" s="170"/>
      <c r="E79" s="170"/>
      <c r="F79" s="157"/>
      <c r="G79" s="32"/>
      <c r="H79" s="32"/>
      <c r="I79" s="32"/>
      <c r="J79" s="32"/>
      <c r="K79" s="32"/>
      <c r="L79" s="32"/>
      <c r="M79" s="32"/>
    </row>
    <row r="80" spans="1:13" x14ac:dyDescent="0.2">
      <c r="A80" s="176"/>
      <c r="B80" s="13" t="s">
        <v>386</v>
      </c>
      <c r="C80" s="13" t="s">
        <v>387</v>
      </c>
      <c r="D80" s="18" t="s">
        <v>388</v>
      </c>
      <c r="E80" s="32"/>
      <c r="F80" s="13" t="s">
        <v>116</v>
      </c>
      <c r="G80" s="32"/>
      <c r="H80" s="32"/>
      <c r="I80" s="32"/>
      <c r="J80" s="32"/>
      <c r="K80" s="32"/>
      <c r="L80" s="32"/>
      <c r="M80" s="32"/>
    </row>
    <row r="81" spans="1:13" x14ac:dyDescent="0.2">
      <c r="A81" s="177"/>
      <c r="B81" s="13" t="s">
        <v>389</v>
      </c>
      <c r="C81" s="13" t="s">
        <v>390</v>
      </c>
      <c r="D81" s="18" t="s">
        <v>391</v>
      </c>
      <c r="E81" s="32"/>
      <c r="F81" s="13" t="s">
        <v>116</v>
      </c>
      <c r="G81" s="32"/>
      <c r="H81" s="32"/>
      <c r="I81" s="32"/>
      <c r="J81" s="32"/>
      <c r="K81" s="32"/>
      <c r="L81" s="32"/>
      <c r="M81" s="32"/>
    </row>
    <row r="82" spans="1:13" x14ac:dyDescent="0.2">
      <c r="A82" s="188" t="s">
        <v>116</v>
      </c>
      <c r="B82" s="106"/>
      <c r="C82" s="106"/>
      <c r="D82" s="106"/>
      <c r="E82" s="106"/>
      <c r="F82" s="106"/>
      <c r="G82" s="106"/>
      <c r="H82" s="106"/>
      <c r="I82" s="106"/>
      <c r="J82" s="106"/>
      <c r="K82" s="106"/>
      <c r="L82" s="106"/>
      <c r="M82" s="106"/>
    </row>
    <row r="83" spans="1:13" x14ac:dyDescent="0.2">
      <c r="A83" s="188" t="s">
        <v>116</v>
      </c>
      <c r="B83" s="106"/>
      <c r="C83" s="106"/>
      <c r="D83" s="106"/>
      <c r="E83" s="106"/>
      <c r="F83" s="106"/>
      <c r="G83" s="106"/>
      <c r="H83" s="106"/>
      <c r="I83" s="106"/>
      <c r="J83" s="106"/>
      <c r="K83" s="106"/>
      <c r="L83" s="106"/>
      <c r="M83" s="106"/>
    </row>
    <row r="84" spans="1:13" x14ac:dyDescent="0.2">
      <c r="A84" s="189" t="s">
        <v>392</v>
      </c>
      <c r="B84" s="190"/>
      <c r="C84" s="190"/>
      <c r="D84" s="191"/>
      <c r="E84" s="35" t="s">
        <v>393</v>
      </c>
      <c r="F84" s="35" t="s">
        <v>116</v>
      </c>
      <c r="G84" s="36" t="s">
        <v>117</v>
      </c>
      <c r="H84" s="36" t="s">
        <v>118</v>
      </c>
      <c r="I84" s="36" t="s">
        <v>119</v>
      </c>
      <c r="J84" s="36" t="s">
        <v>120</v>
      </c>
      <c r="K84" s="36" t="s">
        <v>121</v>
      </c>
      <c r="L84" s="36" t="s">
        <v>291</v>
      </c>
      <c r="M84" s="36" t="s">
        <v>122</v>
      </c>
    </row>
    <row r="85" spans="1:13" x14ac:dyDescent="0.2">
      <c r="A85" s="175" t="s">
        <v>394</v>
      </c>
      <c r="B85" s="196" t="s">
        <v>395</v>
      </c>
      <c r="C85" s="197"/>
      <c r="D85" s="198"/>
      <c r="E85" s="156" t="s">
        <v>396</v>
      </c>
      <c r="F85" s="18" t="s">
        <v>127</v>
      </c>
      <c r="G85" s="37">
        <v>0</v>
      </c>
      <c r="H85" s="37">
        <v>2</v>
      </c>
      <c r="I85" s="37">
        <v>3</v>
      </c>
      <c r="J85" s="37">
        <v>4</v>
      </c>
      <c r="K85" s="37">
        <v>4</v>
      </c>
      <c r="L85" s="37">
        <v>0</v>
      </c>
      <c r="M85" s="37">
        <v>13</v>
      </c>
    </row>
    <row r="86" spans="1:13" x14ac:dyDescent="0.2">
      <c r="A86" s="176"/>
      <c r="B86" s="199"/>
      <c r="C86" s="197"/>
      <c r="D86" s="198"/>
      <c r="E86" s="176"/>
      <c r="F86" s="18" t="s">
        <v>128</v>
      </c>
      <c r="G86" s="37">
        <v>0</v>
      </c>
      <c r="H86" s="37">
        <v>2</v>
      </c>
      <c r="I86" s="37">
        <v>1</v>
      </c>
      <c r="J86" s="37">
        <v>1</v>
      </c>
      <c r="K86" s="37">
        <v>0</v>
      </c>
      <c r="L86" s="37">
        <v>0</v>
      </c>
      <c r="M86" s="37">
        <v>4</v>
      </c>
    </row>
    <row r="87" spans="1:13" x14ac:dyDescent="0.2">
      <c r="A87" s="176"/>
      <c r="B87" s="200"/>
      <c r="C87" s="201"/>
      <c r="D87" s="202"/>
      <c r="E87" s="177"/>
      <c r="F87" s="18" t="s">
        <v>129</v>
      </c>
      <c r="G87" s="37">
        <v>0</v>
      </c>
      <c r="H87" s="37">
        <v>2</v>
      </c>
      <c r="I87" s="37">
        <v>1</v>
      </c>
      <c r="J87" s="37">
        <v>1</v>
      </c>
      <c r="K87" s="37">
        <v>0</v>
      </c>
      <c r="L87" s="37">
        <v>0</v>
      </c>
      <c r="M87" s="37">
        <v>4</v>
      </c>
    </row>
    <row r="88" spans="1:13" x14ac:dyDescent="0.2">
      <c r="A88" s="176"/>
      <c r="B88" s="171" t="s">
        <v>397</v>
      </c>
      <c r="C88" s="172"/>
      <c r="D88" s="172"/>
      <c r="E88" s="172"/>
      <c r="F88" s="151"/>
      <c r="G88" s="32"/>
      <c r="H88" s="32"/>
      <c r="I88" s="32"/>
      <c r="J88" s="32"/>
      <c r="K88" s="32"/>
      <c r="L88" s="32"/>
      <c r="M88" s="32"/>
    </row>
    <row r="89" spans="1:13" x14ac:dyDescent="0.2">
      <c r="A89" s="176"/>
      <c r="B89" s="169" t="s">
        <v>398</v>
      </c>
      <c r="C89" s="170"/>
      <c r="D89" s="170"/>
      <c r="E89" s="170"/>
      <c r="F89" s="157"/>
      <c r="G89" s="32"/>
      <c r="H89" s="32"/>
      <c r="I89" s="32"/>
      <c r="J89" s="32"/>
      <c r="K89" s="32"/>
      <c r="L89" s="32"/>
      <c r="M89" s="32"/>
    </row>
    <row r="90" spans="1:13" x14ac:dyDescent="0.2">
      <c r="A90" s="176"/>
      <c r="B90" s="13" t="s">
        <v>399</v>
      </c>
      <c r="C90" s="13" t="s">
        <v>400</v>
      </c>
      <c r="D90" s="18" t="s">
        <v>401</v>
      </c>
      <c r="E90" s="32"/>
      <c r="F90" s="13" t="s">
        <v>116</v>
      </c>
      <c r="G90" s="32"/>
      <c r="H90" s="32"/>
      <c r="I90" s="32"/>
      <c r="J90" s="32"/>
      <c r="K90" s="32"/>
      <c r="L90" s="32"/>
      <c r="M90" s="32"/>
    </row>
    <row r="91" spans="1:13" x14ac:dyDescent="0.2">
      <c r="A91" s="177"/>
      <c r="B91" s="13" t="s">
        <v>402</v>
      </c>
      <c r="C91" s="13" t="s">
        <v>403</v>
      </c>
      <c r="D91" s="18" t="s">
        <v>404</v>
      </c>
      <c r="E91" s="32"/>
      <c r="F91" s="13" t="s">
        <v>116</v>
      </c>
      <c r="G91" s="32"/>
      <c r="H91" s="32"/>
      <c r="I91" s="32"/>
      <c r="J91" s="32"/>
      <c r="K91" s="32"/>
      <c r="L91" s="32"/>
      <c r="M91" s="32"/>
    </row>
    <row r="92" spans="1:13" x14ac:dyDescent="0.2">
      <c r="A92" s="188" t="s">
        <v>116</v>
      </c>
      <c r="B92" s="106"/>
      <c r="C92" s="106"/>
      <c r="D92" s="106"/>
      <c r="E92" s="106"/>
      <c r="F92" s="106"/>
      <c r="G92" s="106"/>
      <c r="H92" s="106"/>
      <c r="I92" s="106"/>
      <c r="J92" s="106"/>
      <c r="K92" s="106"/>
      <c r="L92" s="106"/>
      <c r="M92" s="106"/>
    </row>
    <row r="93" spans="1:13" x14ac:dyDescent="0.2">
      <c r="A93" s="188" t="s">
        <v>116</v>
      </c>
      <c r="B93" s="106"/>
      <c r="C93" s="106"/>
      <c r="D93" s="106"/>
      <c r="E93" s="106"/>
      <c r="F93" s="106"/>
      <c r="G93" s="106"/>
      <c r="H93" s="106"/>
      <c r="I93" s="106"/>
      <c r="J93" s="106"/>
      <c r="K93" s="106"/>
      <c r="L93" s="106"/>
      <c r="M93" s="106"/>
    </row>
    <row r="94" spans="1:13" x14ac:dyDescent="0.2">
      <c r="A94" s="189" t="s">
        <v>405</v>
      </c>
      <c r="B94" s="190"/>
      <c r="C94" s="190"/>
      <c r="D94" s="191"/>
      <c r="E94" s="35" t="s">
        <v>406</v>
      </c>
      <c r="F94" s="35" t="s">
        <v>116</v>
      </c>
      <c r="G94" s="36" t="s">
        <v>117</v>
      </c>
      <c r="H94" s="36" t="s">
        <v>118</v>
      </c>
      <c r="I94" s="36" t="s">
        <v>119</v>
      </c>
      <c r="J94" s="36" t="s">
        <v>120</v>
      </c>
      <c r="K94" s="36" t="s">
        <v>121</v>
      </c>
      <c r="L94" s="36" t="s">
        <v>291</v>
      </c>
      <c r="M94" s="36" t="s">
        <v>122</v>
      </c>
    </row>
    <row r="95" spans="1:13" x14ac:dyDescent="0.2">
      <c r="A95" s="175" t="s">
        <v>407</v>
      </c>
      <c r="B95" s="156" t="s">
        <v>408</v>
      </c>
      <c r="C95" s="106"/>
      <c r="D95" s="178"/>
      <c r="E95" s="156" t="s">
        <v>320</v>
      </c>
      <c r="F95" s="18" t="s">
        <v>127</v>
      </c>
      <c r="G95" s="37">
        <v>0</v>
      </c>
      <c r="H95" s="37">
        <v>0</v>
      </c>
      <c r="I95" s="37">
        <v>0</v>
      </c>
      <c r="J95" s="37">
        <v>0</v>
      </c>
      <c r="K95" s="37">
        <v>1</v>
      </c>
      <c r="L95" s="37">
        <v>0</v>
      </c>
      <c r="M95" s="37">
        <v>1</v>
      </c>
    </row>
    <row r="96" spans="1:13" x14ac:dyDescent="0.2">
      <c r="A96" s="176"/>
      <c r="B96" s="179"/>
      <c r="C96" s="106"/>
      <c r="D96" s="178"/>
      <c r="E96" s="176"/>
      <c r="F96" s="18" t="s">
        <v>128</v>
      </c>
      <c r="G96" s="37">
        <v>0</v>
      </c>
      <c r="H96" s="37">
        <v>0</v>
      </c>
      <c r="I96" s="37">
        <v>0</v>
      </c>
      <c r="J96" s="37">
        <v>0</v>
      </c>
      <c r="K96" s="37">
        <v>1</v>
      </c>
      <c r="L96" s="37">
        <v>0</v>
      </c>
      <c r="M96" s="37">
        <v>1</v>
      </c>
    </row>
    <row r="97" spans="1:13" x14ac:dyDescent="0.2">
      <c r="A97" s="176"/>
      <c r="B97" s="180"/>
      <c r="C97" s="170"/>
      <c r="D97" s="157"/>
      <c r="E97" s="177"/>
      <c r="F97" s="18" t="s">
        <v>129</v>
      </c>
      <c r="G97" s="37">
        <v>0</v>
      </c>
      <c r="H97" s="37">
        <v>0</v>
      </c>
      <c r="I97" s="37">
        <v>0</v>
      </c>
      <c r="J97" s="37">
        <v>0</v>
      </c>
      <c r="K97" s="37">
        <v>1</v>
      </c>
      <c r="L97" s="37">
        <v>0</v>
      </c>
      <c r="M97" s="37">
        <v>1</v>
      </c>
    </row>
    <row r="98" spans="1:13" x14ac:dyDescent="0.2">
      <c r="A98" s="176"/>
      <c r="B98" s="171" t="s">
        <v>409</v>
      </c>
      <c r="C98" s="172"/>
      <c r="D98" s="172"/>
      <c r="E98" s="172"/>
      <c r="F98" s="151"/>
      <c r="G98" s="32"/>
      <c r="H98" s="32"/>
      <c r="I98" s="32"/>
      <c r="J98" s="32"/>
      <c r="K98" s="32"/>
      <c r="L98" s="32"/>
      <c r="M98" s="32"/>
    </row>
    <row r="99" spans="1:13" x14ac:dyDescent="0.2">
      <c r="A99" s="176"/>
      <c r="B99" s="169" t="s">
        <v>410</v>
      </c>
      <c r="C99" s="170"/>
      <c r="D99" s="170"/>
      <c r="E99" s="170"/>
      <c r="F99" s="157"/>
      <c r="G99" s="32"/>
      <c r="H99" s="32"/>
      <c r="I99" s="32"/>
      <c r="J99" s="32"/>
      <c r="K99" s="32"/>
      <c r="L99" s="32"/>
      <c r="M99" s="32"/>
    </row>
    <row r="100" spans="1:13" x14ac:dyDescent="0.2">
      <c r="A100" s="176"/>
      <c r="B100" s="13" t="s">
        <v>411</v>
      </c>
      <c r="C100" s="13" t="s">
        <v>412</v>
      </c>
      <c r="D100" s="18" t="s">
        <v>413</v>
      </c>
      <c r="E100" s="32"/>
      <c r="F100" s="13" t="s">
        <v>116</v>
      </c>
      <c r="G100" s="32"/>
      <c r="H100" s="32"/>
      <c r="I100" s="32"/>
      <c r="J100" s="32"/>
      <c r="K100" s="32"/>
      <c r="L100" s="32"/>
      <c r="M100" s="32"/>
    </row>
    <row r="101" spans="1:13" x14ac:dyDescent="0.2">
      <c r="A101" s="177"/>
      <c r="B101" s="13" t="s">
        <v>414</v>
      </c>
      <c r="C101" s="13" t="s">
        <v>415</v>
      </c>
      <c r="D101" s="18" t="s">
        <v>416</v>
      </c>
      <c r="E101" s="32"/>
      <c r="F101" s="13" t="s">
        <v>116</v>
      </c>
      <c r="G101" s="32"/>
      <c r="H101" s="32"/>
      <c r="I101" s="32"/>
      <c r="J101" s="32"/>
      <c r="K101" s="32"/>
      <c r="L101" s="32"/>
      <c r="M101" s="32"/>
    </row>
    <row r="102" spans="1:13" x14ac:dyDescent="0.2">
      <c r="A102" s="188" t="s">
        <v>116</v>
      </c>
      <c r="B102" s="106"/>
      <c r="C102" s="106"/>
      <c r="D102" s="106"/>
      <c r="E102" s="106"/>
      <c r="F102" s="106"/>
      <c r="G102" s="106"/>
      <c r="H102" s="106"/>
      <c r="I102" s="106"/>
      <c r="J102" s="106"/>
      <c r="K102" s="106"/>
      <c r="L102" s="106"/>
      <c r="M102" s="106"/>
    </row>
    <row r="103" spans="1:13" x14ac:dyDescent="0.2">
      <c r="A103" s="188" t="s">
        <v>116</v>
      </c>
      <c r="B103" s="106"/>
      <c r="C103" s="106"/>
      <c r="D103" s="106"/>
      <c r="E103" s="106"/>
      <c r="F103" s="106"/>
      <c r="G103" s="106"/>
      <c r="H103" s="106"/>
      <c r="I103" s="106"/>
      <c r="J103" s="106"/>
      <c r="K103" s="106"/>
      <c r="L103" s="106"/>
      <c r="M103" s="106"/>
    </row>
    <row r="104" spans="1:13" x14ac:dyDescent="0.2">
      <c r="A104" s="189" t="s">
        <v>417</v>
      </c>
      <c r="B104" s="190"/>
      <c r="C104" s="190"/>
      <c r="D104" s="191"/>
      <c r="E104" s="35" t="s">
        <v>418</v>
      </c>
      <c r="F104" s="35" t="s">
        <v>116</v>
      </c>
      <c r="G104" s="36" t="s">
        <v>117</v>
      </c>
      <c r="H104" s="36" t="s">
        <v>118</v>
      </c>
      <c r="I104" s="36" t="s">
        <v>119</v>
      </c>
      <c r="J104" s="36" t="s">
        <v>120</v>
      </c>
      <c r="K104" s="36" t="s">
        <v>121</v>
      </c>
      <c r="L104" s="36" t="s">
        <v>291</v>
      </c>
      <c r="M104" s="36" t="s">
        <v>122</v>
      </c>
    </row>
    <row r="105" spans="1:13" x14ac:dyDescent="0.2">
      <c r="A105" s="175" t="s">
        <v>419</v>
      </c>
      <c r="B105" s="156" t="s">
        <v>420</v>
      </c>
      <c r="C105" s="106"/>
      <c r="D105" s="178"/>
      <c r="E105" s="156" t="s">
        <v>264</v>
      </c>
      <c r="F105" s="18" t="s">
        <v>127</v>
      </c>
      <c r="G105" s="37">
        <v>0</v>
      </c>
      <c r="H105" s="37">
        <v>29</v>
      </c>
      <c r="I105" s="37">
        <v>41</v>
      </c>
      <c r="J105" s="37">
        <v>25</v>
      </c>
      <c r="K105" s="37">
        <v>0</v>
      </c>
      <c r="L105" s="37">
        <v>0</v>
      </c>
      <c r="M105" s="37">
        <v>95</v>
      </c>
    </row>
    <row r="106" spans="1:13" x14ac:dyDescent="0.2">
      <c r="A106" s="176"/>
      <c r="B106" s="179"/>
      <c r="C106" s="106"/>
      <c r="D106" s="178"/>
      <c r="E106" s="176"/>
      <c r="F106" s="18" t="s">
        <v>128</v>
      </c>
      <c r="G106" s="37">
        <v>0</v>
      </c>
      <c r="H106" s="37">
        <v>29</v>
      </c>
      <c r="I106" s="37">
        <v>20</v>
      </c>
      <c r="J106" s="37">
        <v>17</v>
      </c>
      <c r="K106" s="37">
        <v>0</v>
      </c>
      <c r="L106" s="37">
        <v>0</v>
      </c>
      <c r="M106" s="37">
        <v>95</v>
      </c>
    </row>
    <row r="107" spans="1:13" x14ac:dyDescent="0.2">
      <c r="A107" s="176"/>
      <c r="B107" s="180"/>
      <c r="C107" s="170"/>
      <c r="D107" s="157"/>
      <c r="E107" s="177"/>
      <c r="F107" s="18" t="s">
        <v>129</v>
      </c>
      <c r="G107" s="37">
        <v>0</v>
      </c>
      <c r="H107" s="37">
        <v>58</v>
      </c>
      <c r="I107" s="37">
        <v>6</v>
      </c>
      <c r="J107" s="37">
        <v>31</v>
      </c>
      <c r="K107" s="37">
        <v>0</v>
      </c>
      <c r="L107" s="37">
        <v>0</v>
      </c>
      <c r="M107" s="37">
        <v>95</v>
      </c>
    </row>
    <row r="108" spans="1:13" x14ac:dyDescent="0.2">
      <c r="A108" s="176"/>
      <c r="B108" s="171" t="s">
        <v>421</v>
      </c>
      <c r="C108" s="172"/>
      <c r="D108" s="172"/>
      <c r="E108" s="172"/>
      <c r="F108" s="151"/>
      <c r="G108" s="32"/>
      <c r="H108" s="32"/>
      <c r="I108" s="32"/>
      <c r="J108" s="32"/>
      <c r="K108" s="32"/>
      <c r="L108" s="32"/>
      <c r="M108" s="32"/>
    </row>
    <row r="109" spans="1:13" x14ac:dyDescent="0.2">
      <c r="A109" s="176"/>
      <c r="B109" s="169" t="s">
        <v>422</v>
      </c>
      <c r="C109" s="170"/>
      <c r="D109" s="170"/>
      <c r="E109" s="170"/>
      <c r="F109" s="157"/>
      <c r="G109" s="32"/>
      <c r="H109" s="32"/>
      <c r="I109" s="32"/>
      <c r="J109" s="32"/>
      <c r="K109" s="32"/>
      <c r="L109" s="32"/>
      <c r="M109" s="32"/>
    </row>
    <row r="110" spans="1:13" x14ac:dyDescent="0.2">
      <c r="A110" s="176"/>
      <c r="B110" s="13" t="s">
        <v>423</v>
      </c>
      <c r="C110" s="13" t="s">
        <v>424</v>
      </c>
      <c r="D110" s="18" t="s">
        <v>425</v>
      </c>
      <c r="E110" s="32"/>
      <c r="F110" s="13" t="s">
        <v>116</v>
      </c>
      <c r="G110" s="32"/>
      <c r="H110" s="32"/>
      <c r="I110" s="32"/>
      <c r="J110" s="32"/>
      <c r="K110" s="32"/>
      <c r="L110" s="32"/>
      <c r="M110" s="32"/>
    </row>
    <row r="111" spans="1:13" x14ac:dyDescent="0.2">
      <c r="A111" s="177"/>
      <c r="B111" s="13" t="s">
        <v>426</v>
      </c>
      <c r="C111" s="13" t="s">
        <v>427</v>
      </c>
      <c r="D111" s="18" t="s">
        <v>428</v>
      </c>
      <c r="E111" s="32"/>
      <c r="F111" s="13" t="s">
        <v>116</v>
      </c>
      <c r="G111" s="32"/>
      <c r="H111" s="32"/>
      <c r="I111" s="32"/>
      <c r="J111" s="32"/>
      <c r="K111" s="32"/>
      <c r="L111" s="32"/>
      <c r="M111" s="32"/>
    </row>
    <row r="112" spans="1:13" x14ac:dyDescent="0.2">
      <c r="A112" s="188" t="s">
        <v>116</v>
      </c>
      <c r="B112" s="106"/>
      <c r="C112" s="106"/>
      <c r="D112" s="106"/>
      <c r="E112" s="106"/>
      <c r="F112" s="106"/>
      <c r="G112" s="106"/>
      <c r="H112" s="106"/>
      <c r="I112" s="106"/>
      <c r="J112" s="106"/>
      <c r="K112" s="106"/>
      <c r="L112" s="106"/>
      <c r="M112" s="106"/>
    </row>
    <row r="113" spans="1:13" x14ac:dyDescent="0.2">
      <c r="A113" s="188" t="s">
        <v>116</v>
      </c>
      <c r="B113" s="106"/>
      <c r="C113" s="106"/>
      <c r="D113" s="106"/>
      <c r="E113" s="106"/>
      <c r="F113" s="106"/>
      <c r="G113" s="106"/>
      <c r="H113" s="106"/>
      <c r="I113" s="106"/>
      <c r="J113" s="106"/>
      <c r="K113" s="106"/>
      <c r="L113" s="106"/>
      <c r="M113" s="106"/>
    </row>
    <row r="114" spans="1:13" x14ac:dyDescent="0.2">
      <c r="A114" s="189" t="s">
        <v>429</v>
      </c>
      <c r="B114" s="190"/>
      <c r="C114" s="190"/>
      <c r="D114" s="191"/>
      <c r="E114" s="35" t="s">
        <v>430</v>
      </c>
      <c r="F114" s="35" t="s">
        <v>116</v>
      </c>
      <c r="G114" s="36" t="s">
        <v>117</v>
      </c>
      <c r="H114" s="36" t="s">
        <v>118</v>
      </c>
      <c r="I114" s="36" t="s">
        <v>119</v>
      </c>
      <c r="J114" s="36" t="s">
        <v>120</v>
      </c>
      <c r="K114" s="36" t="s">
        <v>121</v>
      </c>
      <c r="L114" s="36" t="s">
        <v>291</v>
      </c>
      <c r="M114" s="36" t="s">
        <v>122</v>
      </c>
    </row>
    <row r="115" spans="1:13" x14ac:dyDescent="0.2">
      <c r="A115" s="175" t="s">
        <v>431</v>
      </c>
      <c r="B115" s="156" t="s">
        <v>432</v>
      </c>
      <c r="C115" s="106"/>
      <c r="D115" s="178"/>
      <c r="E115" s="156" t="s">
        <v>294</v>
      </c>
      <c r="F115" s="18" t="s">
        <v>127</v>
      </c>
      <c r="G115" s="37">
        <v>0</v>
      </c>
      <c r="H115" s="37">
        <v>0</v>
      </c>
      <c r="I115" s="37">
        <v>0</v>
      </c>
      <c r="J115" s="37">
        <v>7</v>
      </c>
      <c r="K115" s="37">
        <v>8</v>
      </c>
      <c r="L115" s="37">
        <v>0</v>
      </c>
      <c r="M115" s="37">
        <v>15</v>
      </c>
    </row>
    <row r="116" spans="1:13" x14ac:dyDescent="0.2">
      <c r="A116" s="176"/>
      <c r="B116" s="179"/>
      <c r="C116" s="106"/>
      <c r="D116" s="178"/>
      <c r="E116" s="176"/>
      <c r="F116" s="18" t="s">
        <v>128</v>
      </c>
      <c r="G116" s="37">
        <v>0</v>
      </c>
      <c r="H116" s="37">
        <v>0</v>
      </c>
      <c r="I116" s="37">
        <v>0</v>
      </c>
      <c r="J116" s="37">
        <v>7</v>
      </c>
      <c r="K116" s="37">
        <v>3</v>
      </c>
      <c r="L116" s="37">
        <v>3</v>
      </c>
      <c r="M116" s="37">
        <v>15</v>
      </c>
    </row>
    <row r="117" spans="1:13" x14ac:dyDescent="0.2">
      <c r="A117" s="176"/>
      <c r="B117" s="180"/>
      <c r="C117" s="170"/>
      <c r="D117" s="157"/>
      <c r="E117" s="177"/>
      <c r="F117" s="18" t="s">
        <v>129</v>
      </c>
      <c r="G117" s="37">
        <v>0</v>
      </c>
      <c r="H117" s="37">
        <v>0</v>
      </c>
      <c r="I117" s="37">
        <v>0</v>
      </c>
      <c r="J117" s="37">
        <v>0</v>
      </c>
      <c r="K117" s="37">
        <v>12</v>
      </c>
      <c r="L117" s="37">
        <v>0</v>
      </c>
      <c r="M117" s="37">
        <v>12</v>
      </c>
    </row>
    <row r="118" spans="1:13" x14ac:dyDescent="0.2">
      <c r="A118" s="176"/>
      <c r="B118" s="171" t="s">
        <v>433</v>
      </c>
      <c r="C118" s="172"/>
      <c r="D118" s="172"/>
      <c r="E118" s="172"/>
      <c r="F118" s="151"/>
      <c r="G118" s="32"/>
      <c r="H118" s="32"/>
      <c r="I118" s="32"/>
      <c r="J118" s="32"/>
      <c r="K118" s="32"/>
      <c r="L118" s="32"/>
      <c r="M118" s="32"/>
    </row>
    <row r="119" spans="1:13" x14ac:dyDescent="0.2">
      <c r="A119" s="176"/>
      <c r="B119" s="169" t="s">
        <v>434</v>
      </c>
      <c r="C119" s="170"/>
      <c r="D119" s="170"/>
      <c r="E119" s="170"/>
      <c r="F119" s="157"/>
      <c r="G119" s="32"/>
      <c r="H119" s="32"/>
      <c r="I119" s="32"/>
      <c r="J119" s="32"/>
      <c r="K119" s="32"/>
      <c r="L119" s="32"/>
      <c r="M119" s="32"/>
    </row>
    <row r="120" spans="1:13" x14ac:dyDescent="0.2">
      <c r="A120" s="176"/>
      <c r="B120" s="13" t="s">
        <v>435</v>
      </c>
      <c r="C120" s="13" t="s">
        <v>436</v>
      </c>
      <c r="D120" s="18" t="s">
        <v>437</v>
      </c>
      <c r="E120" s="32"/>
      <c r="F120" s="13" t="s">
        <v>116</v>
      </c>
      <c r="G120" s="32"/>
      <c r="H120" s="32"/>
      <c r="I120" s="32"/>
      <c r="J120" s="32"/>
      <c r="K120" s="32"/>
      <c r="L120" s="32"/>
      <c r="M120" s="32"/>
    </row>
    <row r="121" spans="1:13" x14ac:dyDescent="0.2">
      <c r="A121" s="177"/>
      <c r="B121" s="13" t="s">
        <v>438</v>
      </c>
      <c r="C121" s="13" t="s">
        <v>439</v>
      </c>
      <c r="D121" s="18" t="s">
        <v>440</v>
      </c>
      <c r="E121" s="32"/>
      <c r="F121" s="13" t="s">
        <v>116</v>
      </c>
      <c r="G121" s="32"/>
      <c r="H121" s="32"/>
      <c r="I121" s="32"/>
      <c r="J121" s="32"/>
      <c r="K121" s="32"/>
      <c r="L121" s="32"/>
      <c r="M121" s="32"/>
    </row>
    <row r="122" spans="1:13" x14ac:dyDescent="0.2">
      <c r="A122" s="188" t="s">
        <v>116</v>
      </c>
      <c r="B122" s="106"/>
      <c r="C122" s="106"/>
      <c r="D122" s="106"/>
      <c r="E122" s="106"/>
      <c r="F122" s="106"/>
      <c r="G122" s="106"/>
      <c r="H122" s="106"/>
      <c r="I122" s="106"/>
      <c r="J122" s="106"/>
      <c r="K122" s="106"/>
      <c r="L122" s="106"/>
      <c r="M122" s="106"/>
    </row>
    <row r="123" spans="1:13" x14ac:dyDescent="0.2">
      <c r="A123" s="188" t="s">
        <v>116</v>
      </c>
      <c r="B123" s="106"/>
      <c r="C123" s="106"/>
      <c r="D123" s="106"/>
      <c r="E123" s="106"/>
      <c r="F123" s="106"/>
      <c r="G123" s="106"/>
      <c r="H123" s="106"/>
      <c r="I123" s="106"/>
      <c r="J123" s="106"/>
      <c r="K123" s="106"/>
      <c r="L123" s="106"/>
      <c r="M123" s="106"/>
    </row>
    <row r="124" spans="1:13" x14ac:dyDescent="0.2">
      <c r="A124" s="189" t="s">
        <v>441</v>
      </c>
      <c r="B124" s="190"/>
      <c r="C124" s="190"/>
      <c r="D124" s="191"/>
      <c r="E124" s="35" t="s">
        <v>442</v>
      </c>
      <c r="F124" s="35" t="s">
        <v>116</v>
      </c>
      <c r="G124" s="36" t="s">
        <v>117</v>
      </c>
      <c r="H124" s="36" t="s">
        <v>118</v>
      </c>
      <c r="I124" s="36" t="s">
        <v>119</v>
      </c>
      <c r="J124" s="36" t="s">
        <v>120</v>
      </c>
      <c r="K124" s="36" t="s">
        <v>121</v>
      </c>
      <c r="L124" s="36" t="s">
        <v>291</v>
      </c>
      <c r="M124" s="36" t="s">
        <v>122</v>
      </c>
    </row>
    <row r="125" spans="1:13" x14ac:dyDescent="0.2">
      <c r="A125" s="175" t="s">
        <v>443</v>
      </c>
      <c r="B125" s="156" t="s">
        <v>444</v>
      </c>
      <c r="C125" s="106"/>
      <c r="D125" s="178"/>
      <c r="E125" s="156" t="s">
        <v>445</v>
      </c>
      <c r="F125" s="18" t="s">
        <v>127</v>
      </c>
      <c r="G125" s="37">
        <v>0</v>
      </c>
      <c r="H125" s="37">
        <v>0</v>
      </c>
      <c r="I125" s="37">
        <v>0</v>
      </c>
      <c r="J125" s="37">
        <v>0</v>
      </c>
      <c r="K125" s="37">
        <v>1</v>
      </c>
      <c r="L125" s="37">
        <v>0</v>
      </c>
      <c r="M125" s="37">
        <v>1</v>
      </c>
    </row>
    <row r="126" spans="1:13" x14ac:dyDescent="0.2">
      <c r="A126" s="176"/>
      <c r="B126" s="179"/>
      <c r="C126" s="106"/>
      <c r="D126" s="178"/>
      <c r="E126" s="176"/>
      <c r="F126" s="18" t="s">
        <v>128</v>
      </c>
      <c r="G126" s="37">
        <v>0</v>
      </c>
      <c r="H126" s="37">
        <v>0</v>
      </c>
      <c r="I126" s="37">
        <v>0</v>
      </c>
      <c r="J126" s="37">
        <v>0</v>
      </c>
      <c r="K126" s="37">
        <v>1</v>
      </c>
      <c r="L126" s="37">
        <v>0</v>
      </c>
      <c r="M126" s="37">
        <v>1</v>
      </c>
    </row>
    <row r="127" spans="1:13" x14ac:dyDescent="0.2">
      <c r="A127" s="176"/>
      <c r="B127" s="180"/>
      <c r="C127" s="170"/>
      <c r="D127" s="157"/>
      <c r="E127" s="177"/>
      <c r="F127" s="18" t="s">
        <v>129</v>
      </c>
      <c r="G127" s="37">
        <v>0</v>
      </c>
      <c r="H127" s="37">
        <v>0</v>
      </c>
      <c r="I127" s="37">
        <v>0</v>
      </c>
      <c r="J127" s="37">
        <v>0</v>
      </c>
      <c r="K127" s="37">
        <v>1</v>
      </c>
      <c r="L127" s="37">
        <v>0</v>
      </c>
      <c r="M127" s="37">
        <v>1</v>
      </c>
    </row>
    <row r="128" spans="1:13" x14ac:dyDescent="0.2">
      <c r="A128" s="176"/>
      <c r="B128" s="171" t="s">
        <v>446</v>
      </c>
      <c r="C128" s="172"/>
      <c r="D128" s="172"/>
      <c r="E128" s="172"/>
      <c r="F128" s="151"/>
      <c r="G128" s="32"/>
      <c r="H128" s="32"/>
      <c r="I128" s="32"/>
      <c r="J128" s="32"/>
      <c r="K128" s="32"/>
      <c r="L128" s="32"/>
      <c r="M128" s="32"/>
    </row>
    <row r="129" spans="1:13" x14ac:dyDescent="0.2">
      <c r="A129" s="176"/>
      <c r="B129" s="169" t="s">
        <v>447</v>
      </c>
      <c r="C129" s="170"/>
      <c r="D129" s="170"/>
      <c r="E129" s="170"/>
      <c r="F129" s="157"/>
      <c r="G129" s="32"/>
      <c r="H129" s="32"/>
      <c r="I129" s="32"/>
      <c r="J129" s="32"/>
      <c r="K129" s="32"/>
      <c r="L129" s="32"/>
      <c r="M129" s="32"/>
    </row>
    <row r="130" spans="1:13" x14ac:dyDescent="0.2">
      <c r="A130" s="176"/>
      <c r="B130" s="13" t="s">
        <v>448</v>
      </c>
      <c r="C130" s="13" t="s">
        <v>449</v>
      </c>
      <c r="D130" s="18" t="s">
        <v>450</v>
      </c>
      <c r="E130" s="32"/>
      <c r="F130" s="13" t="s">
        <v>116</v>
      </c>
      <c r="G130" s="32"/>
      <c r="H130" s="32"/>
      <c r="I130" s="32"/>
      <c r="J130" s="32"/>
      <c r="K130" s="32"/>
      <c r="L130" s="32"/>
      <c r="M130" s="32"/>
    </row>
    <row r="131" spans="1:13" x14ac:dyDescent="0.2">
      <c r="A131" s="177"/>
      <c r="B131" s="13" t="s">
        <v>451</v>
      </c>
      <c r="C131" s="13" t="s">
        <v>452</v>
      </c>
      <c r="D131" s="18" t="s">
        <v>453</v>
      </c>
      <c r="E131" s="32"/>
      <c r="F131" s="13" t="s">
        <v>116</v>
      </c>
      <c r="G131" s="32"/>
      <c r="H131" s="32"/>
      <c r="I131" s="32"/>
      <c r="J131" s="32"/>
      <c r="K131" s="32"/>
      <c r="L131" s="32"/>
      <c r="M131" s="32"/>
    </row>
    <row r="132" spans="1:13" x14ac:dyDescent="0.2">
      <c r="A132" s="188" t="s">
        <v>116</v>
      </c>
      <c r="B132" s="106"/>
      <c r="C132" s="106"/>
      <c r="D132" s="106"/>
      <c r="E132" s="106"/>
      <c r="F132" s="106"/>
      <c r="G132" s="106"/>
      <c r="H132" s="106"/>
      <c r="I132" s="106"/>
      <c r="J132" s="106"/>
      <c r="K132" s="106"/>
      <c r="L132" s="106"/>
      <c r="M132" s="106"/>
    </row>
    <row r="133" spans="1:13" x14ac:dyDescent="0.2">
      <c r="A133" s="188" t="s">
        <v>116</v>
      </c>
      <c r="B133" s="106"/>
      <c r="C133" s="106"/>
      <c r="D133" s="106"/>
      <c r="E133" s="106"/>
      <c r="F133" s="106"/>
      <c r="G133" s="106"/>
      <c r="H133" s="106"/>
      <c r="I133" s="106"/>
      <c r="J133" s="106"/>
      <c r="K133" s="106"/>
      <c r="L133" s="106"/>
      <c r="M133" s="106"/>
    </row>
    <row r="134" spans="1:13" x14ac:dyDescent="0.2">
      <c r="A134" s="189" t="s">
        <v>454</v>
      </c>
      <c r="B134" s="190"/>
      <c r="C134" s="190"/>
      <c r="D134" s="191"/>
      <c r="E134" s="35" t="s">
        <v>455</v>
      </c>
      <c r="F134" s="35" t="s">
        <v>116</v>
      </c>
      <c r="G134" s="36" t="s">
        <v>117</v>
      </c>
      <c r="H134" s="36" t="s">
        <v>118</v>
      </c>
      <c r="I134" s="36" t="s">
        <v>119</v>
      </c>
      <c r="J134" s="36" t="s">
        <v>120</v>
      </c>
      <c r="K134" s="36" t="s">
        <v>121</v>
      </c>
      <c r="L134" s="36" t="s">
        <v>291</v>
      </c>
      <c r="M134" s="36" t="s">
        <v>122</v>
      </c>
    </row>
    <row r="135" spans="1:13" x14ac:dyDescent="0.2">
      <c r="A135" s="203" t="s">
        <v>456</v>
      </c>
      <c r="B135" s="206" t="s">
        <v>457</v>
      </c>
      <c r="C135" s="207"/>
      <c r="D135" s="208"/>
      <c r="E135" s="206" t="s">
        <v>458</v>
      </c>
      <c r="F135" s="40" t="s">
        <v>127</v>
      </c>
      <c r="G135" s="41">
        <v>0</v>
      </c>
      <c r="H135" s="41">
        <v>0</v>
      </c>
      <c r="I135" s="41">
        <v>0</v>
      </c>
      <c r="J135" s="41">
        <v>2</v>
      </c>
      <c r="K135" s="41">
        <v>0</v>
      </c>
      <c r="L135" s="41">
        <v>0</v>
      </c>
      <c r="M135" s="41">
        <v>2</v>
      </c>
    </row>
    <row r="136" spans="1:13" x14ac:dyDescent="0.2">
      <c r="A136" s="204"/>
      <c r="B136" s="209"/>
      <c r="C136" s="207"/>
      <c r="D136" s="208"/>
      <c r="E136" s="204"/>
      <c r="F136" s="40" t="s">
        <v>128</v>
      </c>
      <c r="G136" s="41">
        <v>0</v>
      </c>
      <c r="H136" s="41">
        <v>0</v>
      </c>
      <c r="I136" s="41">
        <v>0</v>
      </c>
      <c r="J136" s="41">
        <v>2</v>
      </c>
      <c r="K136" s="41">
        <v>0</v>
      </c>
      <c r="L136" s="41">
        <v>0</v>
      </c>
      <c r="M136" s="41">
        <v>0</v>
      </c>
    </row>
    <row r="137" spans="1:13" x14ac:dyDescent="0.2">
      <c r="A137" s="204"/>
      <c r="B137" s="210"/>
      <c r="C137" s="211"/>
      <c r="D137" s="212"/>
      <c r="E137" s="205"/>
      <c r="F137" s="40" t="s">
        <v>129</v>
      </c>
      <c r="G137" s="41">
        <v>0</v>
      </c>
      <c r="H137" s="41">
        <v>0</v>
      </c>
      <c r="I137" s="41">
        <v>0</v>
      </c>
      <c r="J137" s="41">
        <v>0</v>
      </c>
      <c r="K137" s="41">
        <v>0</v>
      </c>
      <c r="L137" s="41">
        <v>0</v>
      </c>
      <c r="M137" s="41">
        <v>0</v>
      </c>
    </row>
    <row r="138" spans="1:13" x14ac:dyDescent="0.2">
      <c r="A138" s="204"/>
      <c r="B138" s="171" t="s">
        <v>459</v>
      </c>
      <c r="C138" s="172"/>
      <c r="D138" s="172"/>
      <c r="E138" s="172"/>
      <c r="F138" s="151"/>
      <c r="G138" s="38"/>
      <c r="H138" s="38"/>
      <c r="I138" s="38"/>
      <c r="J138" s="38"/>
      <c r="K138" s="38"/>
      <c r="L138" s="38"/>
      <c r="M138" s="38"/>
    </row>
    <row r="139" spans="1:13" x14ac:dyDescent="0.2">
      <c r="A139" s="204"/>
      <c r="B139" s="213" t="s">
        <v>460</v>
      </c>
      <c r="C139" s="211"/>
      <c r="D139" s="211"/>
      <c r="E139" s="211"/>
      <c r="F139" s="212"/>
      <c r="G139" s="38"/>
      <c r="H139" s="38"/>
      <c r="I139" s="38"/>
      <c r="J139" s="38"/>
      <c r="K139" s="38"/>
      <c r="L139" s="38"/>
      <c r="M139" s="38"/>
    </row>
    <row r="140" spans="1:13" x14ac:dyDescent="0.2">
      <c r="A140" s="204"/>
      <c r="B140" s="39" t="s">
        <v>461</v>
      </c>
      <c r="C140" s="39" t="s">
        <v>462</v>
      </c>
      <c r="D140" s="40" t="s">
        <v>463</v>
      </c>
      <c r="E140" s="38"/>
      <c r="F140" s="39" t="s">
        <v>116</v>
      </c>
      <c r="G140" s="38"/>
      <c r="H140" s="38"/>
      <c r="I140" s="38"/>
      <c r="J140" s="38"/>
      <c r="K140" s="38"/>
      <c r="L140" s="38"/>
      <c r="M140" s="38"/>
    </row>
    <row r="141" spans="1:13" x14ac:dyDescent="0.2">
      <c r="A141" s="205"/>
      <c r="B141" s="39" t="s">
        <v>464</v>
      </c>
      <c r="C141" s="39" t="s">
        <v>465</v>
      </c>
      <c r="D141" s="40" t="s">
        <v>466</v>
      </c>
      <c r="E141" s="38"/>
      <c r="F141" s="39" t="s">
        <v>116</v>
      </c>
      <c r="G141" s="38"/>
      <c r="H141" s="38"/>
      <c r="I141" s="38"/>
      <c r="J141" s="38"/>
      <c r="K141" s="38"/>
      <c r="L141" s="38"/>
      <c r="M141" s="38"/>
    </row>
    <row r="142" spans="1:13" x14ac:dyDescent="0.2">
      <c r="A142" s="188" t="s">
        <v>116</v>
      </c>
      <c r="B142" s="106"/>
      <c r="C142" s="106"/>
      <c r="D142" s="106"/>
      <c r="E142" s="106"/>
      <c r="F142" s="106"/>
      <c r="G142" s="106"/>
      <c r="H142" s="106"/>
      <c r="I142" s="106"/>
      <c r="J142" s="106"/>
      <c r="K142" s="106"/>
      <c r="L142" s="106"/>
      <c r="M142" s="106"/>
    </row>
    <row r="143" spans="1:13" x14ac:dyDescent="0.2">
      <c r="A143" s="188" t="s">
        <v>116</v>
      </c>
      <c r="B143" s="106"/>
      <c r="C143" s="106"/>
      <c r="D143" s="106"/>
      <c r="E143" s="106"/>
      <c r="F143" s="106"/>
      <c r="G143" s="106"/>
      <c r="H143" s="106"/>
      <c r="I143" s="106"/>
      <c r="J143" s="106"/>
      <c r="K143" s="106"/>
      <c r="L143" s="106"/>
      <c r="M143" s="106"/>
    </row>
    <row r="144" spans="1:13" x14ac:dyDescent="0.2">
      <c r="A144" s="189" t="s">
        <v>467</v>
      </c>
      <c r="B144" s="190"/>
      <c r="C144" s="190"/>
      <c r="D144" s="191"/>
      <c r="E144" s="35" t="s">
        <v>468</v>
      </c>
      <c r="F144" s="35" t="s">
        <v>116</v>
      </c>
      <c r="G144" s="36" t="s">
        <v>117</v>
      </c>
      <c r="H144" s="36" t="s">
        <v>118</v>
      </c>
      <c r="I144" s="36" t="s">
        <v>119</v>
      </c>
      <c r="J144" s="36" t="s">
        <v>120</v>
      </c>
      <c r="K144" s="36" t="s">
        <v>121</v>
      </c>
      <c r="L144" s="36" t="s">
        <v>291</v>
      </c>
      <c r="M144" s="36" t="s">
        <v>122</v>
      </c>
    </row>
    <row r="145" spans="1:13" x14ac:dyDescent="0.2">
      <c r="A145" s="175" t="s">
        <v>469</v>
      </c>
      <c r="B145" s="156" t="s">
        <v>470</v>
      </c>
      <c r="C145" s="106"/>
      <c r="D145" s="178"/>
      <c r="E145" s="156" t="s">
        <v>358</v>
      </c>
      <c r="F145" s="18" t="s">
        <v>127</v>
      </c>
      <c r="G145" s="37">
        <v>0</v>
      </c>
      <c r="H145" s="37">
        <v>0</v>
      </c>
      <c r="I145" s="37">
        <v>1</v>
      </c>
      <c r="J145" s="37">
        <v>0</v>
      </c>
      <c r="K145" s="37">
        <v>0</v>
      </c>
      <c r="L145" s="37">
        <v>0</v>
      </c>
      <c r="M145" s="37">
        <v>1</v>
      </c>
    </row>
    <row r="146" spans="1:13" x14ac:dyDescent="0.2">
      <c r="A146" s="176"/>
      <c r="B146" s="179"/>
      <c r="C146" s="106"/>
      <c r="D146" s="178"/>
      <c r="E146" s="176"/>
      <c r="F146" s="18" t="s">
        <v>128</v>
      </c>
      <c r="G146" s="37">
        <v>0</v>
      </c>
      <c r="H146" s="37">
        <v>0</v>
      </c>
      <c r="I146" s="37">
        <v>0</v>
      </c>
      <c r="J146" s="37">
        <v>0</v>
      </c>
      <c r="K146" s="37">
        <v>0</v>
      </c>
      <c r="L146" s="37">
        <v>0</v>
      </c>
      <c r="M146" s="37">
        <v>1</v>
      </c>
    </row>
    <row r="147" spans="1:13" x14ac:dyDescent="0.2">
      <c r="A147" s="176"/>
      <c r="B147" s="180"/>
      <c r="C147" s="170"/>
      <c r="D147" s="157"/>
      <c r="E147" s="177"/>
      <c r="F147" s="18" t="s">
        <v>129</v>
      </c>
      <c r="G147" s="37">
        <v>0</v>
      </c>
      <c r="H147" s="37">
        <v>0</v>
      </c>
      <c r="I147" s="37">
        <v>1</v>
      </c>
      <c r="J147" s="37">
        <v>0</v>
      </c>
      <c r="K147" s="37">
        <v>0</v>
      </c>
      <c r="L147" s="37">
        <v>0</v>
      </c>
      <c r="M147" s="37">
        <v>1</v>
      </c>
    </row>
    <row r="148" spans="1:13" x14ac:dyDescent="0.2">
      <c r="A148" s="176"/>
      <c r="B148" s="171" t="s">
        <v>471</v>
      </c>
      <c r="C148" s="172"/>
      <c r="D148" s="172"/>
      <c r="E148" s="172"/>
      <c r="F148" s="151"/>
      <c r="G148" s="32"/>
      <c r="H148" s="32"/>
      <c r="I148" s="32"/>
      <c r="J148" s="32"/>
      <c r="K148" s="32"/>
      <c r="L148" s="32"/>
      <c r="M148" s="32"/>
    </row>
    <row r="149" spans="1:13" x14ac:dyDescent="0.2">
      <c r="A149" s="176"/>
      <c r="B149" s="169" t="s">
        <v>472</v>
      </c>
      <c r="C149" s="170"/>
      <c r="D149" s="170"/>
      <c r="E149" s="170"/>
      <c r="F149" s="157"/>
      <c r="G149" s="32"/>
      <c r="H149" s="32"/>
      <c r="I149" s="32"/>
      <c r="J149" s="32"/>
      <c r="K149" s="32"/>
      <c r="L149" s="32"/>
      <c r="M149" s="32"/>
    </row>
    <row r="150" spans="1:13" x14ac:dyDescent="0.2">
      <c r="A150" s="176"/>
      <c r="B150" s="13" t="s">
        <v>473</v>
      </c>
      <c r="C150" s="13" t="s">
        <v>474</v>
      </c>
      <c r="D150" s="18" t="s">
        <v>475</v>
      </c>
      <c r="E150" s="32"/>
      <c r="F150" s="13" t="s">
        <v>116</v>
      </c>
      <c r="G150" s="32"/>
      <c r="H150" s="32"/>
      <c r="I150" s="32"/>
      <c r="J150" s="32"/>
      <c r="K150" s="32"/>
      <c r="L150" s="32"/>
      <c r="M150" s="32"/>
    </row>
    <row r="151" spans="1:13" x14ac:dyDescent="0.2">
      <c r="A151" s="177"/>
      <c r="B151" s="13" t="s">
        <v>476</v>
      </c>
      <c r="C151" s="13" t="s">
        <v>477</v>
      </c>
      <c r="D151" s="18" t="s">
        <v>478</v>
      </c>
      <c r="E151" s="32"/>
      <c r="F151" s="13" t="s">
        <v>116</v>
      </c>
      <c r="G151" s="32"/>
      <c r="H151" s="32"/>
      <c r="I151" s="32"/>
      <c r="J151" s="32"/>
      <c r="K151" s="32"/>
      <c r="L151" s="32"/>
      <c r="M151" s="32"/>
    </row>
    <row r="152" spans="1:13" x14ac:dyDescent="0.2">
      <c r="A152" s="188" t="s">
        <v>116</v>
      </c>
      <c r="B152" s="106"/>
      <c r="C152" s="106"/>
      <c r="D152" s="106"/>
      <c r="E152" s="106"/>
      <c r="F152" s="106"/>
      <c r="G152" s="106"/>
      <c r="H152" s="106"/>
      <c r="I152" s="106"/>
      <c r="J152" s="106"/>
      <c r="K152" s="106"/>
      <c r="L152" s="106"/>
      <c r="M152" s="106"/>
    </row>
    <row r="153" spans="1:13" x14ac:dyDescent="0.2">
      <c r="A153" s="188" t="s">
        <v>116</v>
      </c>
      <c r="B153" s="106"/>
      <c r="C153" s="106"/>
      <c r="D153" s="106"/>
      <c r="E153" s="106"/>
      <c r="F153" s="106"/>
      <c r="G153" s="106"/>
      <c r="H153" s="106"/>
      <c r="I153" s="106"/>
      <c r="J153" s="106"/>
      <c r="K153" s="106"/>
      <c r="L153" s="106"/>
      <c r="M153" s="106"/>
    </row>
    <row r="154" spans="1:13" x14ac:dyDescent="0.2">
      <c r="A154" s="189" t="s">
        <v>479</v>
      </c>
      <c r="B154" s="190"/>
      <c r="C154" s="190"/>
      <c r="D154" s="191"/>
      <c r="E154" s="35" t="s">
        <v>480</v>
      </c>
      <c r="F154" s="35" t="s">
        <v>116</v>
      </c>
      <c r="G154" s="36" t="s">
        <v>117</v>
      </c>
      <c r="H154" s="36" t="s">
        <v>118</v>
      </c>
      <c r="I154" s="36" t="s">
        <v>119</v>
      </c>
      <c r="J154" s="36" t="s">
        <v>120</v>
      </c>
      <c r="K154" s="36" t="s">
        <v>121</v>
      </c>
      <c r="L154" s="36" t="s">
        <v>291</v>
      </c>
      <c r="M154" s="36" t="s">
        <v>122</v>
      </c>
    </row>
    <row r="155" spans="1:13" x14ac:dyDescent="0.2">
      <c r="A155" s="175" t="s">
        <v>481</v>
      </c>
      <c r="B155" s="156" t="s">
        <v>482</v>
      </c>
      <c r="C155" s="106"/>
      <c r="D155" s="178"/>
      <c r="E155" s="156" t="s">
        <v>294</v>
      </c>
      <c r="F155" s="18" t="s">
        <v>127</v>
      </c>
      <c r="G155" s="37">
        <v>0</v>
      </c>
      <c r="H155" s="37">
        <v>0</v>
      </c>
      <c r="I155" s="37">
        <v>0</v>
      </c>
      <c r="J155" s="37">
        <v>0</v>
      </c>
      <c r="K155" s="37">
        <v>32</v>
      </c>
      <c r="L155" s="37">
        <v>0</v>
      </c>
      <c r="M155" s="37">
        <v>32</v>
      </c>
    </row>
    <row r="156" spans="1:13" x14ac:dyDescent="0.2">
      <c r="A156" s="176"/>
      <c r="B156" s="179"/>
      <c r="C156" s="106"/>
      <c r="D156" s="178"/>
      <c r="E156" s="176"/>
      <c r="F156" s="18" t="s">
        <v>128</v>
      </c>
      <c r="G156" s="37">
        <v>0</v>
      </c>
      <c r="H156" s="37">
        <v>0</v>
      </c>
      <c r="I156" s="37">
        <v>0</v>
      </c>
      <c r="J156" s="37">
        <v>0</v>
      </c>
      <c r="K156" s="37">
        <v>0</v>
      </c>
      <c r="L156" s="37">
        <v>0</v>
      </c>
      <c r="M156" s="37">
        <v>55</v>
      </c>
    </row>
    <row r="157" spans="1:13" x14ac:dyDescent="0.2">
      <c r="A157" s="176"/>
      <c r="B157" s="180"/>
      <c r="C157" s="170"/>
      <c r="D157" s="157"/>
      <c r="E157" s="177"/>
      <c r="F157" s="18" t="s">
        <v>129</v>
      </c>
      <c r="G157" s="37">
        <v>0</v>
      </c>
      <c r="H157" s="37">
        <v>0</v>
      </c>
      <c r="I157" s="37">
        <v>55</v>
      </c>
      <c r="J157" s="37">
        <v>0</v>
      </c>
      <c r="K157" s="37">
        <v>0</v>
      </c>
      <c r="L157" s="37">
        <v>0</v>
      </c>
      <c r="M157" s="37">
        <v>55</v>
      </c>
    </row>
    <row r="158" spans="1:13" x14ac:dyDescent="0.2">
      <c r="A158" s="176"/>
      <c r="B158" s="171" t="s">
        <v>483</v>
      </c>
      <c r="C158" s="172"/>
      <c r="D158" s="172"/>
      <c r="E158" s="172"/>
      <c r="F158" s="151"/>
      <c r="G158" s="32"/>
      <c r="H158" s="32"/>
      <c r="I158" s="32"/>
      <c r="J158" s="32"/>
      <c r="K158" s="32"/>
      <c r="L158" s="32"/>
      <c r="M158" s="32"/>
    </row>
    <row r="159" spans="1:13" x14ac:dyDescent="0.2">
      <c r="A159" s="176"/>
      <c r="B159" s="169" t="s">
        <v>484</v>
      </c>
      <c r="C159" s="170"/>
      <c r="D159" s="170"/>
      <c r="E159" s="170"/>
      <c r="F159" s="157"/>
      <c r="G159" s="32"/>
      <c r="H159" s="32"/>
      <c r="I159" s="32"/>
      <c r="J159" s="32"/>
      <c r="K159" s="32"/>
      <c r="L159" s="32"/>
      <c r="M159" s="32"/>
    </row>
    <row r="160" spans="1:13" x14ac:dyDescent="0.2">
      <c r="A160" s="176"/>
      <c r="B160" s="13" t="s">
        <v>485</v>
      </c>
      <c r="C160" s="13" t="s">
        <v>486</v>
      </c>
      <c r="D160" s="18" t="s">
        <v>487</v>
      </c>
      <c r="E160" s="32"/>
      <c r="F160" s="13" t="s">
        <v>116</v>
      </c>
      <c r="G160" s="32"/>
      <c r="H160" s="32"/>
      <c r="I160" s="32"/>
      <c r="J160" s="32"/>
      <c r="K160" s="32"/>
      <c r="L160" s="32"/>
      <c r="M160" s="32"/>
    </row>
    <row r="161" spans="1:13" x14ac:dyDescent="0.2">
      <c r="A161" s="177"/>
      <c r="B161" s="13" t="s">
        <v>488</v>
      </c>
      <c r="C161" s="13" t="s">
        <v>489</v>
      </c>
      <c r="D161" s="18" t="s">
        <v>490</v>
      </c>
      <c r="E161" s="32"/>
      <c r="F161" s="13" t="s">
        <v>116</v>
      </c>
      <c r="G161" s="32"/>
      <c r="H161" s="32"/>
      <c r="I161" s="32"/>
      <c r="J161" s="32"/>
      <c r="K161" s="32"/>
      <c r="L161" s="32"/>
      <c r="M161" s="32"/>
    </row>
    <row r="162" spans="1:13" x14ac:dyDescent="0.2">
      <c r="A162" s="188" t="s">
        <v>116</v>
      </c>
      <c r="B162" s="106"/>
      <c r="C162" s="106"/>
      <c r="D162" s="106"/>
      <c r="E162" s="106"/>
      <c r="F162" s="106"/>
      <c r="G162" s="106"/>
      <c r="H162" s="106"/>
      <c r="I162" s="106"/>
      <c r="J162" s="106"/>
      <c r="K162" s="106"/>
      <c r="L162" s="106"/>
      <c r="M162" s="106"/>
    </row>
    <row r="163" spans="1:13" x14ac:dyDescent="0.2">
      <c r="A163" s="188" t="s">
        <v>116</v>
      </c>
      <c r="B163" s="106"/>
      <c r="C163" s="106"/>
      <c r="D163" s="106"/>
      <c r="E163" s="106"/>
      <c r="F163" s="106"/>
      <c r="G163" s="106"/>
      <c r="H163" s="106"/>
      <c r="I163" s="106"/>
      <c r="J163" s="106"/>
      <c r="K163" s="106"/>
      <c r="L163" s="106"/>
      <c r="M163" s="106"/>
    </row>
    <row r="164" spans="1:13" x14ac:dyDescent="0.2">
      <c r="A164" s="193" t="s">
        <v>491</v>
      </c>
      <c r="B164" s="194"/>
      <c r="C164" s="194"/>
      <c r="D164" s="194"/>
      <c r="E164" s="194"/>
      <c r="F164" s="194"/>
      <c r="G164" s="194"/>
      <c r="H164" s="194"/>
      <c r="I164" s="194"/>
      <c r="J164" s="194"/>
      <c r="K164" s="194"/>
      <c r="L164" s="194"/>
      <c r="M164" s="195"/>
    </row>
    <row r="165" spans="1:13" x14ac:dyDescent="0.2">
      <c r="A165" s="189" t="s">
        <v>492</v>
      </c>
      <c r="B165" s="190"/>
      <c r="C165" s="190"/>
      <c r="D165" s="191"/>
      <c r="E165" s="35" t="s">
        <v>493</v>
      </c>
      <c r="F165" s="35" t="s">
        <v>116</v>
      </c>
      <c r="G165" s="36" t="s">
        <v>117</v>
      </c>
      <c r="H165" s="36" t="s">
        <v>118</v>
      </c>
      <c r="I165" s="36" t="s">
        <v>119</v>
      </c>
      <c r="J165" s="36" t="s">
        <v>120</v>
      </c>
      <c r="K165" s="36" t="s">
        <v>121</v>
      </c>
      <c r="L165" s="36" t="s">
        <v>291</v>
      </c>
      <c r="M165" s="36" t="s">
        <v>122</v>
      </c>
    </row>
    <row r="166" spans="1:13" x14ac:dyDescent="0.2">
      <c r="A166" s="175" t="s">
        <v>494</v>
      </c>
      <c r="B166" s="156" t="s">
        <v>495</v>
      </c>
      <c r="C166" s="106"/>
      <c r="D166" s="178"/>
      <c r="E166" s="156" t="s">
        <v>496</v>
      </c>
      <c r="F166" s="18" t="s">
        <v>127</v>
      </c>
      <c r="G166" s="37">
        <v>1000</v>
      </c>
      <c r="H166" s="37">
        <v>1000</v>
      </c>
      <c r="I166" s="37">
        <v>1000</v>
      </c>
      <c r="J166" s="37">
        <v>1000</v>
      </c>
      <c r="K166" s="37">
        <v>1000</v>
      </c>
      <c r="L166" s="37">
        <v>0</v>
      </c>
      <c r="M166" s="37">
        <v>5000</v>
      </c>
    </row>
    <row r="167" spans="1:13" x14ac:dyDescent="0.2">
      <c r="A167" s="176"/>
      <c r="B167" s="179"/>
      <c r="C167" s="106"/>
      <c r="D167" s="178"/>
      <c r="E167" s="176"/>
      <c r="F167" s="18" t="s">
        <v>128</v>
      </c>
      <c r="G167" s="37">
        <v>1000</v>
      </c>
      <c r="H167" s="37">
        <v>955</v>
      </c>
      <c r="I167" s="37">
        <v>1000</v>
      </c>
      <c r="J167" s="37">
        <v>1000</v>
      </c>
      <c r="K167" s="37">
        <v>0</v>
      </c>
      <c r="L167" s="37">
        <v>0</v>
      </c>
      <c r="M167" s="37">
        <v>5998</v>
      </c>
    </row>
    <row r="168" spans="1:13" x14ac:dyDescent="0.2">
      <c r="A168" s="176"/>
      <c r="B168" s="180"/>
      <c r="C168" s="170"/>
      <c r="D168" s="157"/>
      <c r="E168" s="177"/>
      <c r="F168" s="18" t="s">
        <v>129</v>
      </c>
      <c r="G168" s="37">
        <v>1045</v>
      </c>
      <c r="H168" s="37">
        <v>1199</v>
      </c>
      <c r="I168" s="37">
        <v>1157</v>
      </c>
      <c r="J168" s="37">
        <v>2597</v>
      </c>
      <c r="K168" s="37">
        <v>1076</v>
      </c>
      <c r="L168" s="37">
        <v>0</v>
      </c>
      <c r="M168" s="37">
        <v>7074</v>
      </c>
    </row>
    <row r="169" spans="1:13" x14ac:dyDescent="0.2">
      <c r="A169" s="176"/>
      <c r="B169" s="171" t="s">
        <v>497</v>
      </c>
      <c r="C169" s="172"/>
      <c r="D169" s="172"/>
      <c r="E169" s="172"/>
      <c r="F169" s="151"/>
      <c r="G169" s="32"/>
      <c r="H169" s="32"/>
      <c r="I169" s="32"/>
      <c r="J169" s="37"/>
      <c r="K169" s="37"/>
      <c r="L169" s="37"/>
      <c r="M169" s="37"/>
    </row>
    <row r="170" spans="1:13" x14ac:dyDescent="0.2">
      <c r="A170" s="176"/>
      <c r="B170" s="169" t="s">
        <v>498</v>
      </c>
      <c r="C170" s="170"/>
      <c r="D170" s="170"/>
      <c r="E170" s="170"/>
      <c r="F170" s="157"/>
      <c r="G170" s="32"/>
      <c r="H170" s="32"/>
      <c r="I170" s="32"/>
      <c r="J170" s="32"/>
      <c r="K170" s="32"/>
      <c r="L170" s="32"/>
      <c r="M170" s="32"/>
    </row>
    <row r="171" spans="1:13" x14ac:dyDescent="0.2">
      <c r="A171" s="176"/>
      <c r="B171" s="13" t="s">
        <v>499</v>
      </c>
      <c r="C171" s="13" t="s">
        <v>500</v>
      </c>
      <c r="D171" s="18" t="s">
        <v>501</v>
      </c>
      <c r="E171" s="32"/>
      <c r="F171" s="13" t="s">
        <v>116</v>
      </c>
      <c r="G171" s="32"/>
      <c r="H171" s="32"/>
      <c r="I171" s="32"/>
      <c r="J171" s="32"/>
      <c r="K171" s="32"/>
      <c r="L171" s="32"/>
      <c r="M171" s="32"/>
    </row>
    <row r="172" spans="1:13" x14ac:dyDescent="0.2">
      <c r="A172" s="177"/>
      <c r="B172" s="13" t="s">
        <v>502</v>
      </c>
      <c r="C172" s="13" t="s">
        <v>503</v>
      </c>
      <c r="D172" s="18" t="s">
        <v>504</v>
      </c>
      <c r="E172" s="32"/>
      <c r="F172" s="13" t="s">
        <v>116</v>
      </c>
      <c r="G172" s="32"/>
      <c r="H172" s="32"/>
      <c r="I172" s="32"/>
      <c r="J172" s="32"/>
      <c r="K172" s="32"/>
      <c r="L172" s="32"/>
      <c r="M172" s="32"/>
    </row>
    <row r="173" spans="1:13" x14ac:dyDescent="0.2">
      <c r="A173" s="188" t="s">
        <v>116</v>
      </c>
      <c r="B173" s="106"/>
      <c r="C173" s="106"/>
      <c r="D173" s="106"/>
      <c r="E173" s="106"/>
      <c r="F173" s="106"/>
      <c r="G173" s="106"/>
      <c r="H173" s="106"/>
      <c r="I173" s="106"/>
      <c r="J173" s="106"/>
      <c r="K173" s="106"/>
      <c r="L173" s="106"/>
      <c r="M173" s="106"/>
    </row>
    <row r="174" spans="1:13" x14ac:dyDescent="0.2">
      <c r="A174" s="188" t="s">
        <v>116</v>
      </c>
      <c r="B174" s="106"/>
      <c r="C174" s="106"/>
      <c r="D174" s="106"/>
      <c r="E174" s="106"/>
      <c r="F174" s="106"/>
      <c r="G174" s="106"/>
      <c r="H174" s="106"/>
      <c r="I174" s="106"/>
      <c r="J174" s="106"/>
      <c r="K174" s="106"/>
      <c r="L174" s="106"/>
      <c r="M174" s="106"/>
    </row>
    <row r="175" spans="1:13" x14ac:dyDescent="0.2">
      <c r="A175" s="189" t="s">
        <v>505</v>
      </c>
      <c r="B175" s="190"/>
      <c r="C175" s="190"/>
      <c r="D175" s="191"/>
      <c r="E175" s="35" t="s">
        <v>506</v>
      </c>
      <c r="F175" s="35" t="s">
        <v>116</v>
      </c>
      <c r="G175" s="36" t="s">
        <v>117</v>
      </c>
      <c r="H175" s="36" t="s">
        <v>118</v>
      </c>
      <c r="I175" s="36" t="s">
        <v>119</v>
      </c>
      <c r="J175" s="36" t="s">
        <v>120</v>
      </c>
      <c r="K175" s="36" t="s">
        <v>121</v>
      </c>
      <c r="L175" s="36" t="s">
        <v>291</v>
      </c>
      <c r="M175" s="36" t="s">
        <v>122</v>
      </c>
    </row>
    <row r="176" spans="1:13" x14ac:dyDescent="0.2">
      <c r="A176" s="175" t="s">
        <v>507</v>
      </c>
      <c r="B176" s="156" t="s">
        <v>508</v>
      </c>
      <c r="C176" s="106"/>
      <c r="D176" s="178"/>
      <c r="E176" s="156" t="s">
        <v>358</v>
      </c>
      <c r="F176" s="18" t="s">
        <v>127</v>
      </c>
      <c r="G176" s="37">
        <v>0</v>
      </c>
      <c r="H176" s="37">
        <v>0</v>
      </c>
      <c r="I176" s="37">
        <v>1</v>
      </c>
      <c r="J176" s="37">
        <v>0</v>
      </c>
      <c r="K176" s="37">
        <v>0</v>
      </c>
      <c r="L176" s="37">
        <v>0</v>
      </c>
      <c r="M176" s="37">
        <v>1</v>
      </c>
    </row>
    <row r="177" spans="1:13" x14ac:dyDescent="0.2">
      <c r="A177" s="176"/>
      <c r="B177" s="179"/>
      <c r="C177" s="106"/>
      <c r="D177" s="178"/>
      <c r="E177" s="176"/>
      <c r="F177" s="18" t="s">
        <v>128</v>
      </c>
      <c r="G177" s="37">
        <v>0</v>
      </c>
      <c r="H177" s="37">
        <v>0</v>
      </c>
      <c r="I177" s="37">
        <v>1</v>
      </c>
      <c r="J177" s="37">
        <v>0</v>
      </c>
      <c r="K177" s="37">
        <v>0</v>
      </c>
      <c r="L177" s="37">
        <v>0</v>
      </c>
      <c r="M177" s="37">
        <v>1</v>
      </c>
    </row>
    <row r="178" spans="1:13" x14ac:dyDescent="0.2">
      <c r="A178" s="176"/>
      <c r="B178" s="180"/>
      <c r="C178" s="170"/>
      <c r="D178" s="157"/>
      <c r="E178" s="177"/>
      <c r="F178" s="18" t="s">
        <v>129</v>
      </c>
      <c r="G178" s="37">
        <v>0</v>
      </c>
      <c r="H178" s="37">
        <v>0</v>
      </c>
      <c r="I178" s="37">
        <v>1</v>
      </c>
      <c r="J178" s="37">
        <v>0</v>
      </c>
      <c r="K178" s="37">
        <v>0</v>
      </c>
      <c r="L178" s="37">
        <v>0</v>
      </c>
      <c r="M178" s="37">
        <v>1</v>
      </c>
    </row>
    <row r="179" spans="1:13" x14ac:dyDescent="0.2">
      <c r="A179" s="176"/>
      <c r="B179" s="171" t="s">
        <v>509</v>
      </c>
      <c r="C179" s="172"/>
      <c r="D179" s="172"/>
      <c r="E179" s="172"/>
      <c r="F179" s="151"/>
      <c r="G179" s="32"/>
      <c r="H179" s="32"/>
      <c r="I179" s="32"/>
      <c r="J179" s="32"/>
      <c r="K179" s="32"/>
      <c r="L179" s="32"/>
      <c r="M179" s="32"/>
    </row>
    <row r="180" spans="1:13" x14ac:dyDescent="0.2">
      <c r="A180" s="176"/>
      <c r="B180" s="169" t="s">
        <v>510</v>
      </c>
      <c r="C180" s="170"/>
      <c r="D180" s="170"/>
      <c r="E180" s="170"/>
      <c r="F180" s="157"/>
      <c r="G180" s="32"/>
      <c r="H180" s="32"/>
      <c r="I180" s="32"/>
      <c r="J180" s="32"/>
      <c r="K180" s="32"/>
      <c r="L180" s="32"/>
      <c r="M180" s="32"/>
    </row>
    <row r="181" spans="1:13" x14ac:dyDescent="0.2">
      <c r="A181" s="176"/>
      <c r="B181" s="13" t="s">
        <v>511</v>
      </c>
      <c r="C181" s="13" t="s">
        <v>512</v>
      </c>
      <c r="D181" s="18" t="s">
        <v>513</v>
      </c>
      <c r="E181" s="32"/>
      <c r="F181" s="13" t="s">
        <v>116</v>
      </c>
      <c r="G181" s="32"/>
      <c r="H181" s="32"/>
      <c r="I181" s="32"/>
      <c r="J181" s="32"/>
      <c r="K181" s="32"/>
      <c r="L181" s="32"/>
      <c r="M181" s="32"/>
    </row>
    <row r="182" spans="1:13" x14ac:dyDescent="0.2">
      <c r="A182" s="177"/>
      <c r="B182" s="13" t="s">
        <v>514</v>
      </c>
      <c r="C182" s="13" t="s">
        <v>515</v>
      </c>
      <c r="D182" s="18" t="s">
        <v>516</v>
      </c>
      <c r="E182" s="32"/>
      <c r="F182" s="13" t="s">
        <v>116</v>
      </c>
      <c r="G182" s="32"/>
      <c r="H182" s="32"/>
      <c r="I182" s="32"/>
      <c r="J182" s="32"/>
      <c r="K182" s="32"/>
      <c r="L182" s="32"/>
      <c r="M182" s="32"/>
    </row>
    <row r="183" spans="1:13" x14ac:dyDescent="0.2">
      <c r="A183" s="188" t="s">
        <v>116</v>
      </c>
      <c r="B183" s="106"/>
      <c r="C183" s="106"/>
      <c r="D183" s="106"/>
      <c r="E183" s="106"/>
      <c r="F183" s="106"/>
      <c r="G183" s="106"/>
      <c r="H183" s="106"/>
      <c r="I183" s="106"/>
      <c r="J183" s="106"/>
      <c r="K183" s="106"/>
      <c r="L183" s="106"/>
      <c r="M183" s="106"/>
    </row>
    <row r="184" spans="1:13" x14ac:dyDescent="0.2">
      <c r="A184" s="188" t="s">
        <v>116</v>
      </c>
      <c r="B184" s="106"/>
      <c r="C184" s="106"/>
      <c r="D184" s="106"/>
      <c r="E184" s="106"/>
      <c r="F184" s="106"/>
      <c r="G184" s="106"/>
      <c r="H184" s="106"/>
      <c r="I184" s="106"/>
      <c r="J184" s="106"/>
      <c r="K184" s="106"/>
      <c r="L184" s="106"/>
      <c r="M184" s="106"/>
    </row>
    <row r="185" spans="1:13" x14ac:dyDescent="0.2">
      <c r="A185" s="189" t="s">
        <v>517</v>
      </c>
      <c r="B185" s="190"/>
      <c r="C185" s="190"/>
      <c r="D185" s="191"/>
      <c r="E185" s="35" t="s">
        <v>518</v>
      </c>
      <c r="F185" s="35" t="s">
        <v>116</v>
      </c>
      <c r="G185" s="36" t="s">
        <v>117</v>
      </c>
      <c r="H185" s="36" t="s">
        <v>118</v>
      </c>
      <c r="I185" s="36" t="s">
        <v>119</v>
      </c>
      <c r="J185" s="36" t="s">
        <v>120</v>
      </c>
      <c r="K185" s="36" t="s">
        <v>121</v>
      </c>
      <c r="L185" s="36" t="s">
        <v>291</v>
      </c>
      <c r="M185" s="36" t="s">
        <v>122</v>
      </c>
    </row>
    <row r="186" spans="1:13" x14ac:dyDescent="0.2">
      <c r="A186" s="203" t="s">
        <v>519</v>
      </c>
      <c r="B186" s="206" t="s">
        <v>520</v>
      </c>
      <c r="C186" s="207"/>
      <c r="D186" s="208"/>
      <c r="E186" s="206" t="s">
        <v>521</v>
      </c>
      <c r="F186" s="40" t="s">
        <v>127</v>
      </c>
      <c r="G186" s="41">
        <v>0</v>
      </c>
      <c r="H186" s="41">
        <v>0</v>
      </c>
      <c r="I186" s="41">
        <v>26</v>
      </c>
      <c r="J186" s="41">
        <v>0</v>
      </c>
      <c r="K186" s="41">
        <v>0</v>
      </c>
      <c r="L186" s="41">
        <v>0</v>
      </c>
      <c r="M186" s="41">
        <v>26</v>
      </c>
    </row>
    <row r="187" spans="1:13" x14ac:dyDescent="0.2">
      <c r="A187" s="204"/>
      <c r="B187" s="209"/>
      <c r="C187" s="207"/>
      <c r="D187" s="208"/>
      <c r="E187" s="204"/>
      <c r="F187" s="40" t="s">
        <v>128</v>
      </c>
      <c r="G187" s="41">
        <v>0</v>
      </c>
      <c r="H187" s="41">
        <v>0</v>
      </c>
      <c r="I187" s="41">
        <v>0</v>
      </c>
      <c r="J187" s="41">
        <v>0</v>
      </c>
      <c r="K187" s="41">
        <v>0</v>
      </c>
      <c r="L187" s="41">
        <v>0</v>
      </c>
      <c r="M187" s="41">
        <v>26</v>
      </c>
    </row>
    <row r="188" spans="1:13" x14ac:dyDescent="0.2">
      <c r="A188" s="204"/>
      <c r="B188" s="210"/>
      <c r="C188" s="211"/>
      <c r="D188" s="212"/>
      <c r="E188" s="205"/>
      <c r="F188" s="40" t="s">
        <v>129</v>
      </c>
      <c r="G188" s="41">
        <v>0</v>
      </c>
      <c r="H188" s="41">
        <v>0</v>
      </c>
      <c r="I188" s="41">
        <v>0</v>
      </c>
      <c r="J188" s="41">
        <v>0</v>
      </c>
      <c r="K188" s="41">
        <v>0</v>
      </c>
      <c r="L188" s="41">
        <v>0</v>
      </c>
      <c r="M188" s="41">
        <v>0</v>
      </c>
    </row>
    <row r="189" spans="1:13" x14ac:dyDescent="0.2">
      <c r="A189" s="204"/>
      <c r="B189" s="171" t="s">
        <v>522</v>
      </c>
      <c r="C189" s="172"/>
      <c r="D189" s="172"/>
      <c r="E189" s="172"/>
      <c r="F189" s="151"/>
      <c r="G189" s="38"/>
      <c r="H189" s="38"/>
      <c r="I189" s="38"/>
      <c r="J189" s="38"/>
      <c r="K189" s="41"/>
      <c r="L189" s="41"/>
      <c r="M189" s="41"/>
    </row>
    <row r="190" spans="1:13" x14ac:dyDescent="0.2">
      <c r="A190" s="204"/>
      <c r="B190" s="213" t="s">
        <v>523</v>
      </c>
      <c r="C190" s="211"/>
      <c r="D190" s="211"/>
      <c r="E190" s="211"/>
      <c r="F190" s="212"/>
      <c r="G190" s="38"/>
      <c r="H190" s="38"/>
      <c r="I190" s="38"/>
      <c r="J190" s="38"/>
      <c r="K190" s="38"/>
      <c r="L190" s="38"/>
      <c r="M190" s="38"/>
    </row>
    <row r="191" spans="1:13" x14ac:dyDescent="0.2">
      <c r="A191" s="204"/>
      <c r="B191" s="39" t="s">
        <v>524</v>
      </c>
      <c r="C191" s="39" t="s">
        <v>525</v>
      </c>
      <c r="D191" s="40" t="s">
        <v>526</v>
      </c>
      <c r="E191" s="38"/>
      <c r="F191" s="39" t="s">
        <v>116</v>
      </c>
      <c r="G191" s="38"/>
      <c r="H191" s="38"/>
      <c r="I191" s="38"/>
      <c r="J191" s="38"/>
      <c r="K191" s="38"/>
      <c r="L191" s="38"/>
      <c r="M191" s="38"/>
    </row>
    <row r="192" spans="1:13" x14ac:dyDescent="0.2">
      <c r="A192" s="205"/>
      <c r="B192" s="39" t="s">
        <v>527</v>
      </c>
      <c r="C192" s="39" t="s">
        <v>528</v>
      </c>
      <c r="D192" s="40" t="s">
        <v>529</v>
      </c>
      <c r="E192" s="38"/>
      <c r="F192" s="39" t="s">
        <v>116</v>
      </c>
      <c r="G192" s="38"/>
      <c r="H192" s="38"/>
      <c r="I192" s="38"/>
      <c r="J192" s="38"/>
      <c r="K192" s="38"/>
      <c r="L192" s="38"/>
      <c r="M192" s="38"/>
    </row>
    <row r="193" spans="1:13" x14ac:dyDescent="0.2">
      <c r="A193" s="188" t="s">
        <v>116</v>
      </c>
      <c r="B193" s="106"/>
      <c r="C193" s="106"/>
      <c r="D193" s="106"/>
      <c r="E193" s="106"/>
      <c r="F193" s="106"/>
      <c r="G193" s="106"/>
      <c r="H193" s="106"/>
      <c r="I193" s="106"/>
      <c r="J193" s="106"/>
      <c r="K193" s="106"/>
      <c r="L193" s="106"/>
      <c r="M193" s="106"/>
    </row>
    <row r="194" spans="1:13" x14ac:dyDescent="0.2">
      <c r="A194" s="188" t="s">
        <v>116</v>
      </c>
      <c r="B194" s="106"/>
      <c r="C194" s="106"/>
      <c r="D194" s="106"/>
      <c r="E194" s="106"/>
      <c r="F194" s="106"/>
      <c r="G194" s="106"/>
      <c r="H194" s="106"/>
      <c r="I194" s="106"/>
      <c r="J194" s="106"/>
      <c r="K194" s="106"/>
      <c r="L194" s="106"/>
      <c r="M194" s="106"/>
    </row>
    <row r="195" spans="1:13" x14ac:dyDescent="0.2">
      <c r="A195" s="189" t="s">
        <v>530</v>
      </c>
      <c r="B195" s="190"/>
      <c r="C195" s="190"/>
      <c r="D195" s="191"/>
      <c r="E195" s="35" t="s">
        <v>531</v>
      </c>
      <c r="F195" s="35" t="s">
        <v>116</v>
      </c>
      <c r="G195" s="36" t="s">
        <v>117</v>
      </c>
      <c r="H195" s="36" t="s">
        <v>118</v>
      </c>
      <c r="I195" s="36" t="s">
        <v>119</v>
      </c>
      <c r="J195" s="36" t="s">
        <v>120</v>
      </c>
      <c r="K195" s="36" t="s">
        <v>121</v>
      </c>
      <c r="L195" s="36" t="s">
        <v>291</v>
      </c>
      <c r="M195" s="36" t="s">
        <v>122</v>
      </c>
    </row>
    <row r="196" spans="1:13" x14ac:dyDescent="0.2">
      <c r="A196" s="175" t="s">
        <v>532</v>
      </c>
      <c r="B196" s="196" t="s">
        <v>533</v>
      </c>
      <c r="C196" s="197"/>
      <c r="D196" s="198"/>
      <c r="E196" s="156" t="s">
        <v>534</v>
      </c>
      <c r="F196" s="18" t="s">
        <v>127</v>
      </c>
      <c r="G196" s="37">
        <v>0</v>
      </c>
      <c r="H196" s="37">
        <v>0</v>
      </c>
      <c r="I196" s="37">
        <v>0</v>
      </c>
      <c r="J196" s="37">
        <v>1</v>
      </c>
      <c r="K196" s="37">
        <v>0</v>
      </c>
      <c r="L196" s="37">
        <v>0</v>
      </c>
      <c r="M196" s="37">
        <v>1</v>
      </c>
    </row>
    <row r="197" spans="1:13" x14ac:dyDescent="0.2">
      <c r="A197" s="176"/>
      <c r="B197" s="199"/>
      <c r="C197" s="197"/>
      <c r="D197" s="198"/>
      <c r="E197" s="176"/>
      <c r="F197" s="18" t="s">
        <v>128</v>
      </c>
      <c r="G197" s="37">
        <v>0</v>
      </c>
      <c r="H197" s="37">
        <v>0</v>
      </c>
      <c r="I197" s="37">
        <v>0</v>
      </c>
      <c r="J197" s="37">
        <v>1</v>
      </c>
      <c r="K197" s="37">
        <v>0</v>
      </c>
      <c r="L197" s="37">
        <v>0</v>
      </c>
      <c r="M197" s="37">
        <v>1</v>
      </c>
    </row>
    <row r="198" spans="1:13" x14ac:dyDescent="0.2">
      <c r="A198" s="176"/>
      <c r="B198" s="200"/>
      <c r="C198" s="201"/>
      <c r="D198" s="202"/>
      <c r="E198" s="177"/>
      <c r="F198" s="18" t="s">
        <v>129</v>
      </c>
      <c r="G198" s="37">
        <v>0</v>
      </c>
      <c r="H198" s="89">
        <v>0</v>
      </c>
      <c r="I198" s="89">
        <v>0</v>
      </c>
      <c r="J198" s="89">
        <v>1</v>
      </c>
      <c r="K198" s="37">
        <v>0</v>
      </c>
      <c r="L198" s="37">
        <v>0</v>
      </c>
      <c r="M198" s="37">
        <v>1</v>
      </c>
    </row>
    <row r="199" spans="1:13" x14ac:dyDescent="0.2">
      <c r="A199" s="176"/>
      <c r="B199" s="171" t="s">
        <v>535</v>
      </c>
      <c r="C199" s="172"/>
      <c r="D199" s="172"/>
      <c r="E199" s="172"/>
      <c r="F199" s="151"/>
      <c r="G199" s="32"/>
      <c r="H199" s="32"/>
      <c r="I199" s="32"/>
      <c r="J199" s="32"/>
      <c r="K199" s="37"/>
      <c r="L199" s="37"/>
      <c r="M199" s="37"/>
    </row>
    <row r="200" spans="1:13" x14ac:dyDescent="0.2">
      <c r="A200" s="176"/>
      <c r="B200" s="169" t="s">
        <v>536</v>
      </c>
      <c r="C200" s="170"/>
      <c r="D200" s="170"/>
      <c r="E200" s="170"/>
      <c r="F200" s="157"/>
      <c r="G200" s="32"/>
      <c r="H200" s="32"/>
      <c r="I200" s="32"/>
      <c r="J200" s="32"/>
      <c r="K200" s="32"/>
      <c r="L200" s="32"/>
      <c r="M200" s="32"/>
    </row>
    <row r="201" spans="1:13" x14ac:dyDescent="0.2">
      <c r="A201" s="176"/>
      <c r="B201" s="13" t="s">
        <v>537</v>
      </c>
      <c r="C201" s="13" t="s">
        <v>538</v>
      </c>
      <c r="D201" s="18" t="s">
        <v>539</v>
      </c>
      <c r="E201" s="32"/>
      <c r="F201" s="13" t="s">
        <v>116</v>
      </c>
      <c r="G201" s="32"/>
      <c r="H201" s="32"/>
      <c r="I201" s="32"/>
      <c r="J201" s="32"/>
      <c r="K201" s="32"/>
      <c r="L201" s="32"/>
      <c r="M201" s="32"/>
    </row>
    <row r="202" spans="1:13" x14ac:dyDescent="0.2">
      <c r="A202" s="177"/>
      <c r="B202" s="13" t="s">
        <v>540</v>
      </c>
      <c r="C202" s="13" t="s">
        <v>541</v>
      </c>
      <c r="D202" s="18" t="s">
        <v>542</v>
      </c>
      <c r="E202" s="32"/>
      <c r="F202" s="13" t="s">
        <v>116</v>
      </c>
      <c r="G202" s="32"/>
      <c r="H202" s="32"/>
      <c r="I202" s="32"/>
      <c r="J202" s="32"/>
      <c r="K202" s="32"/>
      <c r="L202" s="32"/>
      <c r="M202" s="32"/>
    </row>
    <row r="203" spans="1:13" x14ac:dyDescent="0.2">
      <c r="A203" s="188" t="s">
        <v>116</v>
      </c>
      <c r="B203" s="106"/>
      <c r="C203" s="106"/>
      <c r="D203" s="106"/>
      <c r="E203" s="106"/>
      <c r="F203" s="106"/>
      <c r="G203" s="106"/>
      <c r="H203" s="106"/>
      <c r="I203" s="106"/>
      <c r="J203" s="106"/>
      <c r="K203" s="106"/>
      <c r="L203" s="106"/>
      <c r="M203" s="106"/>
    </row>
    <row r="204" spans="1:13" x14ac:dyDescent="0.2">
      <c r="A204" s="188" t="s">
        <v>116</v>
      </c>
      <c r="B204" s="106"/>
      <c r="C204" s="106"/>
      <c r="D204" s="106"/>
      <c r="E204" s="106"/>
      <c r="F204" s="106"/>
      <c r="G204" s="106"/>
      <c r="H204" s="106"/>
      <c r="I204" s="106"/>
      <c r="J204" s="106"/>
      <c r="K204" s="106"/>
      <c r="L204" s="106"/>
      <c r="M204" s="106"/>
    </row>
    <row r="205" spans="1:13" x14ac:dyDescent="0.2">
      <c r="A205" s="189" t="s">
        <v>543</v>
      </c>
      <c r="B205" s="190"/>
      <c r="C205" s="190"/>
      <c r="D205" s="191"/>
      <c r="E205" s="35" t="s">
        <v>544</v>
      </c>
      <c r="F205" s="35" t="s">
        <v>116</v>
      </c>
      <c r="G205" s="36" t="s">
        <v>117</v>
      </c>
      <c r="H205" s="36" t="s">
        <v>118</v>
      </c>
      <c r="I205" s="36" t="s">
        <v>119</v>
      </c>
      <c r="J205" s="36" t="s">
        <v>120</v>
      </c>
      <c r="K205" s="36" t="s">
        <v>121</v>
      </c>
      <c r="L205" s="36" t="s">
        <v>291</v>
      </c>
      <c r="M205" s="36" t="s">
        <v>122</v>
      </c>
    </row>
    <row r="206" spans="1:13" x14ac:dyDescent="0.2">
      <c r="A206" s="175" t="s">
        <v>545</v>
      </c>
      <c r="B206" s="196" t="s">
        <v>546</v>
      </c>
      <c r="C206" s="197"/>
      <c r="D206" s="198"/>
      <c r="E206" s="156" t="s">
        <v>547</v>
      </c>
      <c r="F206" s="18" t="s">
        <v>127</v>
      </c>
      <c r="G206" s="37">
        <v>0</v>
      </c>
      <c r="H206" s="37">
        <v>14</v>
      </c>
      <c r="I206" s="37">
        <v>17</v>
      </c>
      <c r="J206" s="37">
        <v>20</v>
      </c>
      <c r="K206" s="37">
        <v>17</v>
      </c>
      <c r="L206" s="37">
        <v>0</v>
      </c>
      <c r="M206" s="37">
        <v>68</v>
      </c>
    </row>
    <row r="207" spans="1:13" x14ac:dyDescent="0.2">
      <c r="A207" s="176"/>
      <c r="B207" s="199"/>
      <c r="C207" s="197"/>
      <c r="D207" s="198"/>
      <c r="E207" s="176"/>
      <c r="F207" s="18" t="s">
        <v>128</v>
      </c>
      <c r="G207" s="37">
        <v>0</v>
      </c>
      <c r="H207" s="37">
        <v>14</v>
      </c>
      <c r="I207" s="37">
        <v>17</v>
      </c>
      <c r="J207" s="37">
        <v>13</v>
      </c>
      <c r="K207" s="37">
        <v>0</v>
      </c>
      <c r="L207" s="37">
        <v>0</v>
      </c>
      <c r="M207" s="37">
        <v>85</v>
      </c>
    </row>
    <row r="208" spans="1:13" x14ac:dyDescent="0.2">
      <c r="A208" s="176"/>
      <c r="B208" s="200"/>
      <c r="C208" s="201"/>
      <c r="D208" s="202"/>
      <c r="E208" s="177"/>
      <c r="F208" s="18" t="s">
        <v>129</v>
      </c>
      <c r="G208" s="37">
        <v>0</v>
      </c>
      <c r="H208" s="37">
        <v>20</v>
      </c>
      <c r="I208" s="37">
        <v>24</v>
      </c>
      <c r="J208" s="37">
        <v>41</v>
      </c>
      <c r="K208" s="37">
        <v>55</v>
      </c>
      <c r="L208" s="37">
        <v>0</v>
      </c>
      <c r="M208" s="37">
        <f>SUM(H208:L208)</f>
        <v>140</v>
      </c>
    </row>
    <row r="209" spans="1:13" x14ac:dyDescent="0.2">
      <c r="A209" s="176"/>
      <c r="B209" s="171" t="s">
        <v>548</v>
      </c>
      <c r="C209" s="172"/>
      <c r="D209" s="172"/>
      <c r="E209" s="172"/>
      <c r="F209" s="151"/>
      <c r="G209" s="32"/>
      <c r="H209" s="32"/>
      <c r="I209" s="32"/>
      <c r="J209" s="32"/>
      <c r="K209" s="32"/>
      <c r="L209" s="32"/>
      <c r="M209" s="32"/>
    </row>
    <row r="210" spans="1:13" x14ac:dyDescent="0.2">
      <c r="A210" s="176"/>
      <c r="B210" s="169" t="s">
        <v>549</v>
      </c>
      <c r="C210" s="170"/>
      <c r="D210" s="170"/>
      <c r="E210" s="170"/>
      <c r="F210" s="157"/>
      <c r="G210" s="32"/>
      <c r="H210" s="32"/>
      <c r="I210" s="32"/>
      <c r="J210" s="32"/>
      <c r="K210" s="32"/>
      <c r="L210" s="32"/>
      <c r="M210" s="32"/>
    </row>
    <row r="211" spans="1:13" x14ac:dyDescent="0.2">
      <c r="A211" s="176"/>
      <c r="B211" s="13" t="s">
        <v>550</v>
      </c>
      <c r="C211" s="13" t="s">
        <v>551</v>
      </c>
      <c r="D211" s="18" t="s">
        <v>552</v>
      </c>
      <c r="E211" s="32"/>
      <c r="F211" s="13" t="s">
        <v>116</v>
      </c>
      <c r="G211" s="32"/>
      <c r="H211" s="32"/>
      <c r="I211" s="32"/>
      <c r="J211" s="32"/>
      <c r="K211" s="32"/>
      <c r="L211" s="32"/>
      <c r="M211" s="32"/>
    </row>
    <row r="212" spans="1:13" x14ac:dyDescent="0.2">
      <c r="A212" s="177"/>
      <c r="B212" s="13" t="s">
        <v>553</v>
      </c>
      <c r="C212" s="13" t="s">
        <v>554</v>
      </c>
      <c r="D212" s="18" t="s">
        <v>555</v>
      </c>
      <c r="E212" s="32"/>
      <c r="F212" s="13" t="s">
        <v>116</v>
      </c>
      <c r="G212" s="32"/>
      <c r="H212" s="32"/>
      <c r="I212" s="32"/>
      <c r="J212" s="32"/>
      <c r="K212" s="32"/>
      <c r="L212" s="32"/>
      <c r="M212" s="32"/>
    </row>
    <row r="213" spans="1:13" x14ac:dyDescent="0.2">
      <c r="A213" s="188" t="s">
        <v>116</v>
      </c>
      <c r="B213" s="106"/>
      <c r="C213" s="106"/>
      <c r="D213" s="106"/>
      <c r="E213" s="106"/>
      <c r="F213" s="106"/>
      <c r="G213" s="106"/>
      <c r="H213" s="106"/>
      <c r="I213" s="106"/>
      <c r="J213" s="106"/>
      <c r="K213" s="106"/>
      <c r="L213" s="106"/>
      <c r="M213" s="106"/>
    </row>
    <row r="214" spans="1:13" x14ac:dyDescent="0.2">
      <c r="A214" s="188" t="s">
        <v>116</v>
      </c>
      <c r="B214" s="106"/>
      <c r="C214" s="106"/>
      <c r="D214" s="106"/>
      <c r="E214" s="106"/>
      <c r="F214" s="106"/>
      <c r="G214" s="106"/>
      <c r="H214" s="106"/>
      <c r="I214" s="106"/>
      <c r="J214" s="106"/>
      <c r="K214" s="106"/>
      <c r="L214" s="106"/>
      <c r="M214" s="106"/>
    </row>
    <row r="215" spans="1:13" x14ac:dyDescent="0.2">
      <c r="A215" s="189" t="s">
        <v>556</v>
      </c>
      <c r="B215" s="190"/>
      <c r="C215" s="190"/>
      <c r="D215" s="191"/>
      <c r="E215" s="35" t="s">
        <v>557</v>
      </c>
      <c r="F215" s="35" t="s">
        <v>116</v>
      </c>
      <c r="G215" s="36" t="s">
        <v>117</v>
      </c>
      <c r="H215" s="36" t="s">
        <v>118</v>
      </c>
      <c r="I215" s="36" t="s">
        <v>119</v>
      </c>
      <c r="J215" s="36" t="s">
        <v>120</v>
      </c>
      <c r="K215" s="36" t="s">
        <v>121</v>
      </c>
      <c r="L215" s="36" t="s">
        <v>291</v>
      </c>
      <c r="M215" s="36" t="s">
        <v>122</v>
      </c>
    </row>
    <row r="216" spans="1:13" x14ac:dyDescent="0.2">
      <c r="A216" s="175" t="s">
        <v>558</v>
      </c>
      <c r="B216" s="196" t="s">
        <v>559</v>
      </c>
      <c r="C216" s="197"/>
      <c r="D216" s="198"/>
      <c r="E216" s="156" t="s">
        <v>560</v>
      </c>
      <c r="F216" s="18" t="s">
        <v>127</v>
      </c>
      <c r="G216" s="37">
        <v>0</v>
      </c>
      <c r="H216" s="37">
        <v>1</v>
      </c>
      <c r="I216" s="37">
        <v>2</v>
      </c>
      <c r="J216" s="37">
        <v>3</v>
      </c>
      <c r="K216" s="37">
        <v>2</v>
      </c>
      <c r="L216" s="37">
        <v>0</v>
      </c>
      <c r="M216" s="37">
        <v>8</v>
      </c>
    </row>
    <row r="217" spans="1:13" x14ac:dyDescent="0.2">
      <c r="A217" s="176"/>
      <c r="B217" s="199"/>
      <c r="C217" s="197"/>
      <c r="D217" s="198"/>
      <c r="E217" s="176"/>
      <c r="F217" s="18" t="s">
        <v>128</v>
      </c>
      <c r="G217" s="37">
        <v>0</v>
      </c>
      <c r="H217" s="37">
        <v>1</v>
      </c>
      <c r="I217" s="37">
        <v>2</v>
      </c>
      <c r="J217" s="37">
        <v>1</v>
      </c>
      <c r="K217" s="37">
        <v>0</v>
      </c>
      <c r="L217" s="37">
        <v>0</v>
      </c>
      <c r="M217" s="37">
        <v>8</v>
      </c>
    </row>
    <row r="218" spans="1:13" x14ac:dyDescent="0.2">
      <c r="A218" s="176"/>
      <c r="B218" s="200"/>
      <c r="C218" s="201"/>
      <c r="D218" s="202"/>
      <c r="E218" s="177"/>
      <c r="F218" s="18" t="s">
        <v>129</v>
      </c>
      <c r="G218" s="37">
        <v>0</v>
      </c>
      <c r="H218" s="37">
        <v>2</v>
      </c>
      <c r="I218" s="37">
        <v>3</v>
      </c>
      <c r="J218" s="37">
        <v>3</v>
      </c>
      <c r="K218" s="37">
        <v>0</v>
      </c>
      <c r="L218" s="37">
        <v>0</v>
      </c>
      <c r="M218" s="37">
        <v>8</v>
      </c>
    </row>
    <row r="219" spans="1:13" x14ac:dyDescent="0.2">
      <c r="A219" s="176"/>
      <c r="B219" s="171" t="s">
        <v>561</v>
      </c>
      <c r="C219" s="172"/>
      <c r="D219" s="172"/>
      <c r="E219" s="172"/>
      <c r="F219" s="151"/>
      <c r="G219" s="37"/>
      <c r="H219" s="37"/>
      <c r="I219" s="37"/>
      <c r="J219" s="37"/>
      <c r="K219" s="37"/>
      <c r="L219" s="37"/>
      <c r="M219" s="37"/>
    </row>
    <row r="220" spans="1:13" x14ac:dyDescent="0.2">
      <c r="A220" s="176"/>
      <c r="B220" s="169" t="s">
        <v>562</v>
      </c>
      <c r="C220" s="170"/>
      <c r="D220" s="170"/>
      <c r="E220" s="170"/>
      <c r="F220" s="157"/>
      <c r="G220" s="32"/>
      <c r="H220" s="32"/>
      <c r="I220" s="32"/>
      <c r="J220" s="32"/>
      <c r="K220" s="32"/>
      <c r="L220" s="32"/>
      <c r="M220" s="32"/>
    </row>
    <row r="221" spans="1:13" x14ac:dyDescent="0.2">
      <c r="A221" s="176"/>
      <c r="B221" s="13" t="s">
        <v>563</v>
      </c>
      <c r="C221" s="13" t="s">
        <v>564</v>
      </c>
      <c r="D221" s="18" t="s">
        <v>565</v>
      </c>
      <c r="E221" s="32"/>
      <c r="F221" s="13" t="s">
        <v>116</v>
      </c>
      <c r="G221" s="32"/>
      <c r="H221" s="32"/>
      <c r="I221" s="32"/>
      <c r="J221" s="32"/>
      <c r="K221" s="32"/>
      <c r="L221" s="32"/>
      <c r="M221" s="32"/>
    </row>
    <row r="222" spans="1:13" x14ac:dyDescent="0.2">
      <c r="A222" s="177"/>
      <c r="B222" s="13" t="s">
        <v>566</v>
      </c>
      <c r="C222" s="13" t="s">
        <v>567</v>
      </c>
      <c r="D222" s="18" t="s">
        <v>568</v>
      </c>
      <c r="E222" s="32"/>
      <c r="F222" s="13" t="s">
        <v>116</v>
      </c>
      <c r="G222" s="32"/>
      <c r="H222" s="32"/>
      <c r="I222" s="32"/>
      <c r="J222" s="32"/>
      <c r="K222" s="32"/>
      <c r="L222" s="32"/>
      <c r="M222" s="32"/>
    </row>
    <row r="223" spans="1:13" x14ac:dyDescent="0.2">
      <c r="A223" s="188" t="s">
        <v>116</v>
      </c>
      <c r="B223" s="106"/>
      <c r="C223" s="106"/>
      <c r="D223" s="106"/>
      <c r="E223" s="106"/>
      <c r="F223" s="106"/>
      <c r="G223" s="106"/>
      <c r="H223" s="106"/>
      <c r="I223" s="106"/>
      <c r="J223" s="106"/>
      <c r="K223" s="106"/>
      <c r="L223" s="106"/>
      <c r="M223" s="106"/>
    </row>
    <row r="224" spans="1:13" x14ac:dyDescent="0.2">
      <c r="A224" s="188" t="s">
        <v>116</v>
      </c>
      <c r="B224" s="106"/>
      <c r="C224" s="106"/>
      <c r="D224" s="106"/>
      <c r="E224" s="106"/>
      <c r="F224" s="106"/>
      <c r="G224" s="106"/>
      <c r="H224" s="106"/>
      <c r="I224" s="106"/>
      <c r="J224" s="106"/>
      <c r="K224" s="106"/>
      <c r="L224" s="106"/>
      <c r="M224" s="106"/>
    </row>
    <row r="225" spans="1:13" x14ac:dyDescent="0.2">
      <c r="A225" s="189" t="s">
        <v>569</v>
      </c>
      <c r="B225" s="190"/>
      <c r="C225" s="190"/>
      <c r="D225" s="191"/>
      <c r="E225" s="35" t="s">
        <v>570</v>
      </c>
      <c r="F225" s="35" t="s">
        <v>116</v>
      </c>
      <c r="G225" s="36" t="s">
        <v>117</v>
      </c>
      <c r="H225" s="36" t="s">
        <v>118</v>
      </c>
      <c r="I225" s="36" t="s">
        <v>119</v>
      </c>
      <c r="J225" s="36" t="s">
        <v>120</v>
      </c>
      <c r="K225" s="36" t="s">
        <v>121</v>
      </c>
      <c r="L225" s="36" t="s">
        <v>291</v>
      </c>
      <c r="M225" s="36" t="s">
        <v>122</v>
      </c>
    </row>
    <row r="226" spans="1:13" x14ac:dyDescent="0.2">
      <c r="A226" s="175" t="s">
        <v>571</v>
      </c>
      <c r="B226" s="156" t="s">
        <v>572</v>
      </c>
      <c r="C226" s="106"/>
      <c r="D226" s="178"/>
      <c r="E226" s="156" t="s">
        <v>573</v>
      </c>
      <c r="F226" s="18" t="s">
        <v>127</v>
      </c>
      <c r="G226" s="37">
        <v>0</v>
      </c>
      <c r="H226" s="37">
        <v>0</v>
      </c>
      <c r="I226" s="37">
        <v>1</v>
      </c>
      <c r="J226" s="37">
        <v>2</v>
      </c>
      <c r="K226" s="37">
        <v>1</v>
      </c>
      <c r="L226" s="37"/>
      <c r="M226" s="37">
        <v>4</v>
      </c>
    </row>
    <row r="227" spans="1:13" x14ac:dyDescent="0.2">
      <c r="A227" s="176"/>
      <c r="B227" s="179"/>
      <c r="C227" s="106"/>
      <c r="D227" s="178"/>
      <c r="E227" s="176"/>
      <c r="F227" s="18" t="s">
        <v>128</v>
      </c>
      <c r="G227" s="37">
        <v>0</v>
      </c>
      <c r="H227" s="37">
        <v>0</v>
      </c>
      <c r="I227" s="37">
        <v>1</v>
      </c>
      <c r="J227" s="37">
        <v>2</v>
      </c>
      <c r="K227" s="37">
        <v>0</v>
      </c>
      <c r="L227" s="37">
        <v>3</v>
      </c>
      <c r="M227" s="37">
        <v>4</v>
      </c>
    </row>
    <row r="228" spans="1:13" x14ac:dyDescent="0.2">
      <c r="A228" s="176"/>
      <c r="B228" s="180"/>
      <c r="C228" s="170"/>
      <c r="D228" s="157"/>
      <c r="E228" s="177"/>
      <c r="F228" s="18" t="s">
        <v>129</v>
      </c>
      <c r="G228" s="37">
        <v>0</v>
      </c>
      <c r="H228" s="37">
        <v>0</v>
      </c>
      <c r="I228" s="37">
        <v>1</v>
      </c>
      <c r="J228" s="37">
        <v>0</v>
      </c>
      <c r="K228" s="37">
        <v>0</v>
      </c>
      <c r="L228" s="37">
        <v>0</v>
      </c>
      <c r="M228" s="37">
        <v>1</v>
      </c>
    </row>
    <row r="229" spans="1:13" x14ac:dyDescent="0.2">
      <c r="A229" s="176"/>
      <c r="B229" s="171" t="s">
        <v>574</v>
      </c>
      <c r="C229" s="172"/>
      <c r="D229" s="172"/>
      <c r="E229" s="172"/>
      <c r="F229" s="151"/>
      <c r="G229" s="32"/>
      <c r="H229" s="32"/>
      <c r="I229" s="32"/>
      <c r="J229" s="32"/>
      <c r="K229" s="32"/>
      <c r="L229" s="32"/>
      <c r="M229" s="32"/>
    </row>
    <row r="230" spans="1:13" x14ac:dyDescent="0.2">
      <c r="A230" s="176"/>
      <c r="B230" s="169" t="s">
        <v>575</v>
      </c>
      <c r="C230" s="170"/>
      <c r="D230" s="170"/>
      <c r="E230" s="170"/>
      <c r="F230" s="157"/>
      <c r="G230" s="32"/>
      <c r="H230" s="32"/>
      <c r="I230" s="32"/>
      <c r="J230" s="32"/>
      <c r="K230" s="32"/>
      <c r="L230" s="32"/>
      <c r="M230" s="32"/>
    </row>
    <row r="231" spans="1:13" x14ac:dyDescent="0.2">
      <c r="A231" s="176"/>
      <c r="B231" s="13" t="s">
        <v>576</v>
      </c>
      <c r="C231" s="13" t="s">
        <v>577</v>
      </c>
      <c r="D231" s="18" t="s">
        <v>578</v>
      </c>
      <c r="E231" s="32"/>
      <c r="F231" s="13" t="s">
        <v>116</v>
      </c>
      <c r="G231" s="32"/>
      <c r="H231" s="32"/>
      <c r="I231" s="32"/>
      <c r="J231" s="32"/>
      <c r="K231" s="32"/>
      <c r="L231" s="32"/>
      <c r="M231" s="32"/>
    </row>
    <row r="232" spans="1:13" x14ac:dyDescent="0.2">
      <c r="A232" s="177"/>
      <c r="B232" s="13" t="s">
        <v>579</v>
      </c>
      <c r="C232" s="13" t="s">
        <v>580</v>
      </c>
      <c r="D232" s="18" t="s">
        <v>581</v>
      </c>
      <c r="E232" s="32"/>
      <c r="F232" s="13" t="s">
        <v>116</v>
      </c>
      <c r="G232" s="32"/>
      <c r="H232" s="32"/>
      <c r="I232" s="32"/>
      <c r="J232" s="32"/>
      <c r="K232" s="32"/>
      <c r="L232" s="32"/>
      <c r="M232" s="32"/>
    </row>
    <row r="233" spans="1:13" x14ac:dyDescent="0.2">
      <c r="A233" s="188" t="s">
        <v>116</v>
      </c>
      <c r="B233" s="106"/>
      <c r="C233" s="106"/>
      <c r="D233" s="106"/>
      <c r="E233" s="106"/>
      <c r="F233" s="106"/>
      <c r="G233" s="106"/>
      <c r="H233" s="106"/>
      <c r="I233" s="106"/>
      <c r="J233" s="106"/>
      <c r="K233" s="106"/>
      <c r="L233" s="106"/>
      <c r="M233" s="106"/>
    </row>
    <row r="234" spans="1:13" x14ac:dyDescent="0.2">
      <c r="A234" s="188" t="s">
        <v>116</v>
      </c>
      <c r="B234" s="106"/>
      <c r="C234" s="106"/>
      <c r="D234" s="106"/>
      <c r="E234" s="106"/>
      <c r="F234" s="106"/>
      <c r="G234" s="106"/>
      <c r="H234" s="106"/>
      <c r="I234" s="106"/>
      <c r="J234" s="106"/>
      <c r="K234" s="106"/>
      <c r="L234" s="106"/>
      <c r="M234" s="106"/>
    </row>
    <row r="235" spans="1:13" x14ac:dyDescent="0.2">
      <c r="A235" s="189" t="s">
        <v>582</v>
      </c>
      <c r="B235" s="190"/>
      <c r="C235" s="190"/>
      <c r="D235" s="191"/>
      <c r="E235" s="35" t="s">
        <v>583</v>
      </c>
      <c r="F235" s="35" t="s">
        <v>116</v>
      </c>
      <c r="G235" s="36" t="s">
        <v>117</v>
      </c>
      <c r="H235" s="36" t="s">
        <v>118</v>
      </c>
      <c r="I235" s="36" t="s">
        <v>119</v>
      </c>
      <c r="J235" s="36" t="s">
        <v>120</v>
      </c>
      <c r="K235" s="36" t="s">
        <v>121</v>
      </c>
      <c r="L235" s="36" t="s">
        <v>291</v>
      </c>
      <c r="M235" s="36" t="s">
        <v>122</v>
      </c>
    </row>
    <row r="236" spans="1:13" x14ac:dyDescent="0.2">
      <c r="A236" s="203" t="s">
        <v>584</v>
      </c>
      <c r="B236" s="206" t="s">
        <v>585</v>
      </c>
      <c r="C236" s="207"/>
      <c r="D236" s="208"/>
      <c r="E236" s="206" t="s">
        <v>586</v>
      </c>
      <c r="F236" s="40" t="s">
        <v>127</v>
      </c>
      <c r="G236" s="41">
        <v>0</v>
      </c>
      <c r="H236" s="41">
        <v>0</v>
      </c>
      <c r="I236" s="41">
        <v>0</v>
      </c>
      <c r="J236" s="41">
        <v>0</v>
      </c>
      <c r="K236" s="41">
        <v>1</v>
      </c>
      <c r="L236" s="41">
        <v>0</v>
      </c>
      <c r="M236" s="41">
        <v>1</v>
      </c>
    </row>
    <row r="237" spans="1:13" x14ac:dyDescent="0.2">
      <c r="A237" s="204"/>
      <c r="B237" s="209"/>
      <c r="C237" s="207"/>
      <c r="D237" s="208"/>
      <c r="E237" s="204"/>
      <c r="F237" s="40" t="s">
        <v>128</v>
      </c>
      <c r="G237" s="41">
        <v>0</v>
      </c>
      <c r="H237" s="41">
        <v>0</v>
      </c>
      <c r="I237" s="41">
        <v>0</v>
      </c>
      <c r="J237" s="41">
        <v>0</v>
      </c>
      <c r="K237" s="41">
        <v>0</v>
      </c>
      <c r="L237" s="41">
        <v>0</v>
      </c>
      <c r="M237" s="41">
        <v>1</v>
      </c>
    </row>
    <row r="238" spans="1:13" x14ac:dyDescent="0.2">
      <c r="A238" s="204"/>
      <c r="B238" s="210"/>
      <c r="C238" s="211"/>
      <c r="D238" s="212"/>
      <c r="E238" s="205"/>
      <c r="F238" s="40" t="s">
        <v>129</v>
      </c>
      <c r="G238" s="41">
        <v>0</v>
      </c>
      <c r="H238" s="41">
        <v>0</v>
      </c>
      <c r="I238" s="41">
        <v>0</v>
      </c>
      <c r="J238" s="41">
        <v>0</v>
      </c>
      <c r="K238" s="41">
        <v>0</v>
      </c>
      <c r="L238" s="41">
        <v>0</v>
      </c>
      <c r="M238" s="41">
        <v>0</v>
      </c>
    </row>
    <row r="239" spans="1:13" x14ac:dyDescent="0.2">
      <c r="A239" s="204"/>
      <c r="B239" s="171" t="s">
        <v>587</v>
      </c>
      <c r="C239" s="172"/>
      <c r="D239" s="172"/>
      <c r="E239" s="172"/>
      <c r="F239" s="151"/>
      <c r="G239" s="38"/>
      <c r="H239" s="38"/>
      <c r="I239" s="38"/>
      <c r="J239" s="38"/>
      <c r="K239" s="41"/>
      <c r="L239" s="41"/>
      <c r="M239" s="41"/>
    </row>
    <row r="240" spans="1:13" x14ac:dyDescent="0.2">
      <c r="A240" s="204"/>
      <c r="B240" s="213" t="s">
        <v>588</v>
      </c>
      <c r="C240" s="211"/>
      <c r="D240" s="211"/>
      <c r="E240" s="211"/>
      <c r="F240" s="212"/>
      <c r="G240" s="38"/>
      <c r="H240" s="38"/>
      <c r="I240" s="38"/>
      <c r="J240" s="38"/>
      <c r="K240" s="38"/>
      <c r="L240" s="38"/>
      <c r="M240" s="38"/>
    </row>
    <row r="241" spans="1:13" x14ac:dyDescent="0.2">
      <c r="A241" s="204"/>
      <c r="B241" s="39" t="s">
        <v>589</v>
      </c>
      <c r="C241" s="39" t="s">
        <v>590</v>
      </c>
      <c r="D241" s="40" t="s">
        <v>591</v>
      </c>
      <c r="E241" s="38"/>
      <c r="F241" s="39" t="s">
        <v>116</v>
      </c>
      <c r="G241" s="38"/>
      <c r="H241" s="38"/>
      <c r="I241" s="38"/>
      <c r="J241" s="38"/>
      <c r="K241" s="38"/>
      <c r="L241" s="38"/>
      <c r="M241" s="38"/>
    </row>
    <row r="242" spans="1:13" x14ac:dyDescent="0.2">
      <c r="A242" s="205"/>
      <c r="B242" s="39" t="s">
        <v>592</v>
      </c>
      <c r="C242" s="39" t="s">
        <v>593</v>
      </c>
      <c r="D242" s="40" t="s">
        <v>594</v>
      </c>
      <c r="E242" s="38"/>
      <c r="F242" s="39" t="s">
        <v>116</v>
      </c>
      <c r="G242" s="38"/>
      <c r="H242" s="38"/>
      <c r="I242" s="38"/>
      <c r="J242" s="38"/>
      <c r="K242" s="38"/>
      <c r="L242" s="38"/>
      <c r="M242" s="38"/>
    </row>
    <row r="243" spans="1:13" x14ac:dyDescent="0.2">
      <c r="A243" s="188" t="s">
        <v>116</v>
      </c>
      <c r="B243" s="106"/>
      <c r="C243" s="106"/>
      <c r="D243" s="106"/>
      <c r="E243" s="106"/>
      <c r="F243" s="106"/>
      <c r="G243" s="106"/>
      <c r="H243" s="106"/>
      <c r="I243" s="106"/>
      <c r="J243" s="106"/>
      <c r="K243" s="106"/>
      <c r="L243" s="106"/>
      <c r="M243" s="106"/>
    </row>
    <row r="244" spans="1:13" x14ac:dyDescent="0.2">
      <c r="A244" s="188" t="s">
        <v>116</v>
      </c>
      <c r="B244" s="106"/>
      <c r="C244" s="106"/>
      <c r="D244" s="106"/>
      <c r="E244" s="106"/>
      <c r="F244" s="106"/>
      <c r="G244" s="106"/>
      <c r="H244" s="106"/>
      <c r="I244" s="106"/>
      <c r="J244" s="106"/>
      <c r="K244" s="106"/>
      <c r="L244" s="106"/>
      <c r="M244" s="106"/>
    </row>
    <row r="245" spans="1:13" x14ac:dyDescent="0.2">
      <c r="A245" s="189" t="s">
        <v>595</v>
      </c>
      <c r="B245" s="190"/>
      <c r="C245" s="190"/>
      <c r="D245" s="191"/>
      <c r="E245" s="35" t="s">
        <v>596</v>
      </c>
      <c r="F245" s="35" t="s">
        <v>116</v>
      </c>
      <c r="G245" s="36" t="s">
        <v>117</v>
      </c>
      <c r="H245" s="36" t="s">
        <v>118</v>
      </c>
      <c r="I245" s="36" t="s">
        <v>119</v>
      </c>
      <c r="J245" s="36" t="s">
        <v>120</v>
      </c>
      <c r="K245" s="36" t="s">
        <v>121</v>
      </c>
      <c r="L245" s="36" t="s">
        <v>291</v>
      </c>
      <c r="M245" s="36" t="s">
        <v>122</v>
      </c>
    </row>
    <row r="246" spans="1:13" x14ac:dyDescent="0.2">
      <c r="A246" s="175" t="s">
        <v>597</v>
      </c>
      <c r="B246" s="156" t="s">
        <v>598</v>
      </c>
      <c r="C246" s="106"/>
      <c r="D246" s="178"/>
      <c r="E246" s="156" t="s">
        <v>358</v>
      </c>
      <c r="F246" s="18" t="s">
        <v>127</v>
      </c>
      <c r="G246" s="37">
        <v>0</v>
      </c>
      <c r="H246" s="37">
        <v>0</v>
      </c>
      <c r="I246" s="37">
        <v>1</v>
      </c>
      <c r="J246" s="37">
        <v>0</v>
      </c>
      <c r="K246" s="37">
        <v>0</v>
      </c>
      <c r="L246" s="37">
        <v>0</v>
      </c>
      <c r="M246" s="37">
        <v>1</v>
      </c>
    </row>
    <row r="247" spans="1:13" x14ac:dyDescent="0.2">
      <c r="A247" s="176"/>
      <c r="B247" s="179"/>
      <c r="C247" s="106"/>
      <c r="D247" s="178"/>
      <c r="E247" s="176"/>
      <c r="F247" s="18" t="s">
        <v>128</v>
      </c>
      <c r="G247" s="37">
        <v>0</v>
      </c>
      <c r="H247" s="37">
        <v>0</v>
      </c>
      <c r="I247" s="37">
        <v>1</v>
      </c>
      <c r="J247" s="37">
        <v>0</v>
      </c>
      <c r="K247" s="37">
        <v>0</v>
      </c>
      <c r="L247" s="37">
        <v>0</v>
      </c>
      <c r="M247" s="37">
        <v>1</v>
      </c>
    </row>
    <row r="248" spans="1:13" x14ac:dyDescent="0.2">
      <c r="A248" s="176"/>
      <c r="B248" s="180"/>
      <c r="C248" s="170"/>
      <c r="D248" s="157"/>
      <c r="E248" s="177"/>
      <c r="F248" s="18" t="s">
        <v>129</v>
      </c>
      <c r="G248" s="37">
        <v>0</v>
      </c>
      <c r="H248" s="37">
        <v>0</v>
      </c>
      <c r="I248" s="37">
        <v>1</v>
      </c>
      <c r="J248" s="37">
        <v>0</v>
      </c>
      <c r="K248" s="37">
        <v>0</v>
      </c>
      <c r="L248" s="37">
        <v>0</v>
      </c>
      <c r="M248" s="37">
        <v>1</v>
      </c>
    </row>
    <row r="249" spans="1:13" x14ac:dyDescent="0.2">
      <c r="A249" s="176"/>
      <c r="B249" s="171" t="s">
        <v>599</v>
      </c>
      <c r="C249" s="172"/>
      <c r="D249" s="172"/>
      <c r="E249" s="172"/>
      <c r="F249" s="151"/>
      <c r="G249" s="32"/>
      <c r="H249" s="32"/>
      <c r="I249" s="32"/>
      <c r="J249" s="32"/>
      <c r="K249" s="32"/>
      <c r="L249" s="32"/>
      <c r="M249" s="32"/>
    </row>
    <row r="250" spans="1:13" x14ac:dyDescent="0.2">
      <c r="A250" s="176"/>
      <c r="B250" s="169" t="s">
        <v>600</v>
      </c>
      <c r="C250" s="170"/>
      <c r="D250" s="170"/>
      <c r="E250" s="170"/>
      <c r="F250" s="157"/>
      <c r="G250" s="32"/>
      <c r="H250" s="32"/>
      <c r="I250" s="32"/>
      <c r="J250" s="32"/>
      <c r="K250" s="32"/>
      <c r="L250" s="32"/>
      <c r="M250" s="32"/>
    </row>
    <row r="251" spans="1:13" x14ac:dyDescent="0.2">
      <c r="A251" s="176"/>
      <c r="B251" s="13" t="s">
        <v>601</v>
      </c>
      <c r="C251" s="13" t="s">
        <v>602</v>
      </c>
      <c r="D251" s="18" t="s">
        <v>603</v>
      </c>
      <c r="E251" s="32"/>
      <c r="F251" s="13" t="s">
        <v>116</v>
      </c>
      <c r="G251" s="32"/>
      <c r="H251" s="32"/>
      <c r="I251" s="32"/>
      <c r="J251" s="32"/>
      <c r="K251" s="32"/>
      <c r="L251" s="32"/>
      <c r="M251" s="32"/>
    </row>
    <row r="252" spans="1:13" x14ac:dyDescent="0.2">
      <c r="A252" s="177"/>
      <c r="B252" s="13" t="s">
        <v>604</v>
      </c>
      <c r="C252" s="13" t="s">
        <v>605</v>
      </c>
      <c r="D252" s="18" t="s">
        <v>606</v>
      </c>
      <c r="E252" s="32"/>
      <c r="F252" s="13" t="s">
        <v>116</v>
      </c>
      <c r="G252" s="32"/>
      <c r="H252" s="32"/>
      <c r="I252" s="32"/>
      <c r="J252" s="32"/>
      <c r="K252" s="32"/>
      <c r="L252" s="32"/>
      <c r="M252" s="32"/>
    </row>
    <row r="253" spans="1:13" x14ac:dyDescent="0.2">
      <c r="A253" s="188" t="s">
        <v>116</v>
      </c>
      <c r="B253" s="106"/>
      <c r="C253" s="106"/>
      <c r="D253" s="106"/>
      <c r="E253" s="106"/>
      <c r="F253" s="106"/>
      <c r="G253" s="106"/>
      <c r="H253" s="106"/>
      <c r="I253" s="106"/>
      <c r="J253" s="106"/>
      <c r="K253" s="106"/>
      <c r="L253" s="106"/>
      <c r="M253" s="106"/>
    </row>
    <row r="254" spans="1:13" x14ac:dyDescent="0.2">
      <c r="A254" s="188" t="s">
        <v>116</v>
      </c>
      <c r="B254" s="106"/>
      <c r="C254" s="106"/>
      <c r="D254" s="106"/>
      <c r="E254" s="106"/>
      <c r="F254" s="106"/>
      <c r="G254" s="106"/>
      <c r="H254" s="106"/>
      <c r="I254" s="106"/>
      <c r="J254" s="106"/>
      <c r="K254" s="106"/>
      <c r="L254" s="106"/>
      <c r="M254" s="106"/>
    </row>
    <row r="255" spans="1:13" x14ac:dyDescent="0.2">
      <c r="A255" s="189" t="s">
        <v>607</v>
      </c>
      <c r="B255" s="190"/>
      <c r="C255" s="190"/>
      <c r="D255" s="191"/>
      <c r="E255" s="35" t="s">
        <v>608</v>
      </c>
      <c r="F255" s="35" t="s">
        <v>116</v>
      </c>
      <c r="G255" s="36" t="s">
        <v>117</v>
      </c>
      <c r="H255" s="36" t="s">
        <v>118</v>
      </c>
      <c r="I255" s="36" t="s">
        <v>119</v>
      </c>
      <c r="J255" s="36" t="s">
        <v>120</v>
      </c>
      <c r="K255" s="36" t="s">
        <v>121</v>
      </c>
      <c r="L255" s="36" t="s">
        <v>291</v>
      </c>
      <c r="M255" s="36" t="s">
        <v>122</v>
      </c>
    </row>
    <row r="256" spans="1:13" x14ac:dyDescent="0.2">
      <c r="A256" s="175" t="s">
        <v>609</v>
      </c>
      <c r="B256" s="156" t="s">
        <v>610</v>
      </c>
      <c r="C256" s="106"/>
      <c r="D256" s="178"/>
      <c r="E256" s="156" t="s">
        <v>320</v>
      </c>
      <c r="F256" s="18" t="s">
        <v>127</v>
      </c>
      <c r="G256" s="37">
        <v>0</v>
      </c>
      <c r="H256" s="37">
        <v>0</v>
      </c>
      <c r="I256" s="37">
        <v>0</v>
      </c>
      <c r="J256" s="37">
        <v>1</v>
      </c>
      <c r="K256" s="37">
        <v>0</v>
      </c>
      <c r="L256" s="37">
        <v>0</v>
      </c>
      <c r="M256" s="37">
        <v>1</v>
      </c>
    </row>
    <row r="257" spans="1:20" x14ac:dyDescent="0.2">
      <c r="A257" s="176"/>
      <c r="B257" s="179"/>
      <c r="C257" s="106"/>
      <c r="D257" s="178"/>
      <c r="E257" s="176"/>
      <c r="F257" s="18" t="s">
        <v>128</v>
      </c>
      <c r="G257" s="37">
        <v>0</v>
      </c>
      <c r="H257" s="37">
        <v>0</v>
      </c>
      <c r="I257" s="37">
        <v>0</v>
      </c>
      <c r="J257" s="37">
        <v>1</v>
      </c>
      <c r="K257" s="37">
        <v>0</v>
      </c>
      <c r="L257" s="37">
        <v>0</v>
      </c>
      <c r="M257" s="37">
        <v>1</v>
      </c>
    </row>
    <row r="258" spans="1:20" x14ac:dyDescent="0.2">
      <c r="A258" s="176"/>
      <c r="B258" s="180"/>
      <c r="C258" s="170"/>
      <c r="D258" s="157"/>
      <c r="E258" s="177"/>
      <c r="F258" s="18" t="s">
        <v>129</v>
      </c>
      <c r="G258" s="37">
        <v>0</v>
      </c>
      <c r="H258" s="37">
        <v>0</v>
      </c>
      <c r="I258" s="37">
        <v>0</v>
      </c>
      <c r="J258" s="37">
        <v>1</v>
      </c>
      <c r="K258" s="37">
        <v>0</v>
      </c>
      <c r="L258" s="37">
        <v>0</v>
      </c>
      <c r="M258" s="37">
        <v>1</v>
      </c>
    </row>
    <row r="259" spans="1:20" x14ac:dyDescent="0.2">
      <c r="A259" s="176"/>
      <c r="B259" s="171" t="s">
        <v>611</v>
      </c>
      <c r="C259" s="172"/>
      <c r="D259" s="172"/>
      <c r="E259" s="172"/>
      <c r="F259" s="151"/>
      <c r="G259" s="32"/>
      <c r="H259" s="32"/>
      <c r="I259" s="32"/>
      <c r="J259" s="32"/>
      <c r="K259" s="32"/>
      <c r="L259" s="32"/>
      <c r="M259" s="32"/>
    </row>
    <row r="260" spans="1:20" x14ac:dyDescent="0.2">
      <c r="A260" s="176"/>
      <c r="B260" s="169" t="s">
        <v>612</v>
      </c>
      <c r="C260" s="170"/>
      <c r="D260" s="170"/>
      <c r="E260" s="170"/>
      <c r="F260" s="157"/>
      <c r="G260" s="32"/>
      <c r="H260" s="32"/>
      <c r="I260" s="32"/>
      <c r="J260" s="32"/>
      <c r="K260" s="32"/>
      <c r="L260" s="32"/>
      <c r="M260" s="32"/>
    </row>
    <row r="261" spans="1:20" x14ac:dyDescent="0.2">
      <c r="A261" s="176"/>
      <c r="B261" s="13" t="s">
        <v>613</v>
      </c>
      <c r="C261" s="13" t="s">
        <v>614</v>
      </c>
      <c r="D261" s="18" t="s">
        <v>615</v>
      </c>
      <c r="E261" s="32"/>
      <c r="F261" s="13" t="s">
        <v>116</v>
      </c>
      <c r="G261" s="32"/>
      <c r="H261" s="32"/>
      <c r="I261" s="32"/>
      <c r="J261" s="32"/>
      <c r="K261" s="32"/>
      <c r="L261" s="32"/>
      <c r="M261" s="32"/>
    </row>
    <row r="262" spans="1:20" x14ac:dyDescent="0.2">
      <c r="A262" s="177"/>
      <c r="B262" s="13" t="s">
        <v>616</v>
      </c>
      <c r="C262" s="13" t="s">
        <v>617</v>
      </c>
      <c r="D262" s="18" t="s">
        <v>618</v>
      </c>
      <c r="E262" s="32"/>
      <c r="F262" s="13" t="s">
        <v>116</v>
      </c>
      <c r="G262" s="32"/>
      <c r="H262" s="32"/>
      <c r="I262" s="32"/>
      <c r="J262" s="32"/>
      <c r="K262" s="32"/>
      <c r="L262" s="32"/>
      <c r="M262" s="32"/>
    </row>
    <row r="263" spans="1:20" x14ac:dyDescent="0.2">
      <c r="A263" s="188" t="s">
        <v>116</v>
      </c>
      <c r="B263" s="106"/>
      <c r="C263" s="106"/>
      <c r="D263" s="106"/>
      <c r="E263" s="106"/>
      <c r="F263" s="106"/>
      <c r="G263" s="106"/>
      <c r="H263" s="106"/>
      <c r="I263" s="106"/>
      <c r="J263" s="106"/>
      <c r="K263" s="106"/>
      <c r="L263" s="106"/>
      <c r="M263" s="106"/>
    </row>
    <row r="264" spans="1:20" x14ac:dyDescent="0.2">
      <c r="A264" s="188" t="s">
        <v>116</v>
      </c>
      <c r="B264" s="106"/>
      <c r="C264" s="106"/>
      <c r="D264" s="106"/>
      <c r="E264" s="106"/>
      <c r="F264" s="106"/>
      <c r="G264" s="106"/>
      <c r="H264" s="106"/>
      <c r="I264" s="106"/>
      <c r="J264" s="106"/>
      <c r="K264" s="106"/>
      <c r="L264" s="106"/>
      <c r="M264" s="106"/>
    </row>
    <row r="265" spans="1:20" x14ac:dyDescent="0.2">
      <c r="A265" s="189" t="s">
        <v>619</v>
      </c>
      <c r="B265" s="190"/>
      <c r="C265" s="190"/>
      <c r="D265" s="191"/>
      <c r="E265" s="35" t="s">
        <v>620</v>
      </c>
      <c r="F265" s="35" t="s">
        <v>116</v>
      </c>
      <c r="G265" s="36" t="s">
        <v>117</v>
      </c>
      <c r="H265" s="36" t="s">
        <v>118</v>
      </c>
      <c r="I265" s="36" t="s">
        <v>119</v>
      </c>
      <c r="J265" s="36" t="s">
        <v>120</v>
      </c>
      <c r="K265" s="36" t="s">
        <v>121</v>
      </c>
      <c r="L265" s="36" t="s">
        <v>291</v>
      </c>
      <c r="M265" s="36" t="s">
        <v>122</v>
      </c>
    </row>
    <row r="266" spans="1:20" x14ac:dyDescent="0.2">
      <c r="A266" s="175" t="s">
        <v>621</v>
      </c>
      <c r="B266" s="156" t="s">
        <v>622</v>
      </c>
      <c r="C266" s="106"/>
      <c r="D266" s="178"/>
      <c r="E266" s="156" t="s">
        <v>623</v>
      </c>
      <c r="F266" s="18" t="s">
        <v>127</v>
      </c>
      <c r="G266" s="37">
        <v>0</v>
      </c>
      <c r="H266" s="37">
        <v>0</v>
      </c>
      <c r="I266" s="37">
        <v>1</v>
      </c>
      <c r="J266" s="37">
        <v>0</v>
      </c>
      <c r="K266" s="37">
        <v>1</v>
      </c>
      <c r="L266" s="37"/>
      <c r="M266" s="37">
        <v>2</v>
      </c>
    </row>
    <row r="267" spans="1:20" x14ac:dyDescent="0.2">
      <c r="A267" s="176"/>
      <c r="B267" s="179"/>
      <c r="C267" s="106"/>
      <c r="D267" s="178"/>
      <c r="E267" s="176"/>
      <c r="F267" s="18" t="s">
        <v>128</v>
      </c>
      <c r="G267" s="37">
        <v>0</v>
      </c>
      <c r="H267" s="37">
        <v>0</v>
      </c>
      <c r="I267" s="37">
        <v>1</v>
      </c>
      <c r="J267" s="37">
        <v>0</v>
      </c>
      <c r="K267" s="37">
        <v>0</v>
      </c>
      <c r="L267" s="37">
        <v>0</v>
      </c>
      <c r="M267" s="37">
        <v>2</v>
      </c>
    </row>
    <row r="268" spans="1:20" x14ac:dyDescent="0.2">
      <c r="A268" s="176"/>
      <c r="B268" s="180"/>
      <c r="C268" s="170"/>
      <c r="D268" s="157"/>
      <c r="E268" s="177"/>
      <c r="F268" s="18" t="s">
        <v>129</v>
      </c>
      <c r="G268" s="37">
        <v>0</v>
      </c>
      <c r="H268" s="37">
        <v>0</v>
      </c>
      <c r="I268" s="37">
        <v>1</v>
      </c>
      <c r="J268" s="37">
        <v>0</v>
      </c>
      <c r="K268" s="37">
        <v>1</v>
      </c>
      <c r="L268" s="37">
        <v>0</v>
      </c>
      <c r="M268" s="37">
        <f>I268+K268</f>
        <v>2</v>
      </c>
      <c r="N268" s="96"/>
      <c r="O268" s="96"/>
      <c r="P268" s="96"/>
      <c r="Q268" s="96"/>
      <c r="R268" s="96"/>
      <c r="S268" s="96"/>
      <c r="T268" s="96"/>
    </row>
    <row r="269" spans="1:20" x14ac:dyDescent="0.2">
      <c r="A269" s="176"/>
      <c r="B269" s="171" t="s">
        <v>624</v>
      </c>
      <c r="C269" s="172"/>
      <c r="D269" s="172"/>
      <c r="E269" s="172"/>
      <c r="F269" s="151"/>
      <c r="G269" s="32"/>
      <c r="H269" s="32"/>
      <c r="I269" s="32"/>
      <c r="J269" s="32"/>
      <c r="K269" s="32"/>
      <c r="L269" s="32"/>
      <c r="M269" s="32"/>
    </row>
    <row r="270" spans="1:20" x14ac:dyDescent="0.2">
      <c r="A270" s="176"/>
      <c r="B270" s="169" t="s">
        <v>625</v>
      </c>
      <c r="C270" s="170"/>
      <c r="D270" s="170"/>
      <c r="E270" s="170"/>
      <c r="F270" s="157"/>
      <c r="G270" s="32"/>
      <c r="H270" s="32"/>
      <c r="I270" s="32"/>
      <c r="J270" s="32"/>
      <c r="K270" s="32"/>
      <c r="L270" s="32"/>
      <c r="M270" s="32"/>
    </row>
    <row r="271" spans="1:20" x14ac:dyDescent="0.2">
      <c r="A271" s="176"/>
      <c r="B271" s="13" t="s">
        <v>626</v>
      </c>
      <c r="C271" s="13" t="s">
        <v>627</v>
      </c>
      <c r="D271" s="18" t="s">
        <v>628</v>
      </c>
      <c r="E271" s="32"/>
      <c r="F271" s="13" t="s">
        <v>116</v>
      </c>
      <c r="G271" s="32"/>
      <c r="H271" s="32"/>
      <c r="I271" s="32"/>
      <c r="J271" s="32"/>
      <c r="K271" s="32"/>
      <c r="L271" s="32"/>
      <c r="M271" s="32"/>
    </row>
    <row r="272" spans="1:20" x14ac:dyDescent="0.2">
      <c r="A272" s="177"/>
      <c r="B272" s="13" t="s">
        <v>629</v>
      </c>
      <c r="C272" s="13" t="s">
        <v>630</v>
      </c>
      <c r="D272" s="18" t="s">
        <v>631</v>
      </c>
      <c r="E272" s="32"/>
      <c r="F272" s="13" t="s">
        <v>116</v>
      </c>
      <c r="G272" s="32"/>
      <c r="H272" s="32"/>
      <c r="I272" s="32"/>
      <c r="J272" s="32"/>
      <c r="K272" s="32"/>
      <c r="L272" s="32"/>
      <c r="M272" s="32"/>
    </row>
    <row r="273" spans="1:13" x14ac:dyDescent="0.2">
      <c r="A273" s="188" t="s">
        <v>116</v>
      </c>
      <c r="B273" s="106"/>
      <c r="C273" s="106"/>
      <c r="D273" s="106"/>
      <c r="E273" s="106"/>
      <c r="F273" s="106"/>
      <c r="G273" s="106"/>
      <c r="H273" s="106"/>
      <c r="I273" s="106"/>
      <c r="J273" s="106"/>
      <c r="K273" s="106"/>
      <c r="L273" s="106"/>
      <c r="M273" s="106"/>
    </row>
    <row r="274" spans="1:13" x14ac:dyDescent="0.2">
      <c r="A274" s="188" t="s">
        <v>116</v>
      </c>
      <c r="B274" s="106"/>
      <c r="C274" s="106"/>
      <c r="D274" s="106"/>
      <c r="E274" s="106"/>
      <c r="F274" s="106"/>
      <c r="G274" s="106"/>
      <c r="H274" s="106"/>
      <c r="I274" s="106"/>
      <c r="J274" s="106"/>
      <c r="K274" s="106"/>
      <c r="L274" s="106"/>
      <c r="M274" s="106"/>
    </row>
    <row r="275" spans="1:13" x14ac:dyDescent="0.2">
      <c r="A275" s="189" t="s">
        <v>632</v>
      </c>
      <c r="B275" s="190"/>
      <c r="C275" s="190"/>
      <c r="D275" s="191"/>
      <c r="E275" s="35" t="s">
        <v>633</v>
      </c>
      <c r="F275" s="35" t="s">
        <v>116</v>
      </c>
      <c r="G275" s="36" t="s">
        <v>117</v>
      </c>
      <c r="H275" s="36" t="s">
        <v>118</v>
      </c>
      <c r="I275" s="36" t="s">
        <v>119</v>
      </c>
      <c r="J275" s="36" t="s">
        <v>120</v>
      </c>
      <c r="K275" s="36" t="s">
        <v>121</v>
      </c>
      <c r="L275" s="36" t="s">
        <v>291</v>
      </c>
      <c r="M275" s="36" t="s">
        <v>122</v>
      </c>
    </row>
    <row r="276" spans="1:13" x14ac:dyDescent="0.2">
      <c r="A276" s="175" t="s">
        <v>634</v>
      </c>
      <c r="B276" s="156" t="s">
        <v>635</v>
      </c>
      <c r="C276" s="106"/>
      <c r="D276" s="178"/>
      <c r="E276" s="156" t="s">
        <v>636</v>
      </c>
      <c r="F276" s="18" t="s">
        <v>127</v>
      </c>
      <c r="G276" s="37">
        <v>0</v>
      </c>
      <c r="H276" s="37">
        <v>1</v>
      </c>
      <c r="I276" s="37">
        <v>0</v>
      </c>
      <c r="J276" s="37">
        <v>1</v>
      </c>
      <c r="K276" s="37">
        <v>0</v>
      </c>
      <c r="L276" s="37">
        <v>0</v>
      </c>
      <c r="M276" s="37">
        <v>2</v>
      </c>
    </row>
    <row r="277" spans="1:13" x14ac:dyDescent="0.2">
      <c r="A277" s="176"/>
      <c r="B277" s="179"/>
      <c r="C277" s="106"/>
      <c r="D277" s="178"/>
      <c r="E277" s="176"/>
      <c r="F277" s="18" t="s">
        <v>128</v>
      </c>
      <c r="G277" s="37">
        <v>0</v>
      </c>
      <c r="H277" s="37">
        <v>1</v>
      </c>
      <c r="I277" s="37">
        <v>1</v>
      </c>
      <c r="J277" s="37">
        <v>1</v>
      </c>
      <c r="K277" s="37">
        <v>0</v>
      </c>
      <c r="L277" s="37">
        <v>0</v>
      </c>
      <c r="M277" s="37">
        <v>2</v>
      </c>
    </row>
    <row r="278" spans="1:13" x14ac:dyDescent="0.2">
      <c r="A278" s="176"/>
      <c r="B278" s="180"/>
      <c r="C278" s="170"/>
      <c r="D278" s="157"/>
      <c r="E278" s="177"/>
      <c r="F278" s="18" t="s">
        <v>129</v>
      </c>
      <c r="G278" s="37">
        <v>0</v>
      </c>
      <c r="H278" s="37">
        <v>0</v>
      </c>
      <c r="I278" s="37">
        <v>1</v>
      </c>
      <c r="J278" s="37">
        <v>1</v>
      </c>
      <c r="K278" s="37">
        <v>0</v>
      </c>
      <c r="L278" s="37">
        <v>0</v>
      </c>
      <c r="M278" s="37">
        <v>2</v>
      </c>
    </row>
    <row r="279" spans="1:13" x14ac:dyDescent="0.2">
      <c r="A279" s="176"/>
      <c r="B279" s="171" t="s">
        <v>637</v>
      </c>
      <c r="C279" s="172"/>
      <c r="D279" s="172"/>
      <c r="E279" s="172"/>
      <c r="F279" s="151"/>
      <c r="G279" s="32"/>
      <c r="H279" s="32"/>
      <c r="I279" s="32"/>
      <c r="J279" s="32"/>
      <c r="K279" s="37"/>
      <c r="L279" s="37"/>
      <c r="M279" s="37"/>
    </row>
    <row r="280" spans="1:13" x14ac:dyDescent="0.2">
      <c r="A280" s="176"/>
      <c r="B280" s="169" t="s">
        <v>638</v>
      </c>
      <c r="C280" s="170"/>
      <c r="D280" s="170"/>
      <c r="E280" s="170"/>
      <c r="F280" s="157"/>
      <c r="G280" s="32"/>
      <c r="H280" s="32"/>
      <c r="I280" s="32"/>
      <c r="J280" s="32"/>
      <c r="K280" s="32"/>
      <c r="L280" s="32"/>
      <c r="M280" s="32"/>
    </row>
    <row r="281" spans="1:13" x14ac:dyDescent="0.2">
      <c r="A281" s="176"/>
      <c r="B281" s="13" t="s">
        <v>639</v>
      </c>
      <c r="C281" s="13" t="s">
        <v>640</v>
      </c>
      <c r="D281" s="18" t="s">
        <v>641</v>
      </c>
      <c r="E281" s="32"/>
      <c r="F281" s="13" t="s">
        <v>116</v>
      </c>
      <c r="G281" s="32"/>
      <c r="H281" s="32"/>
      <c r="I281" s="32"/>
      <c r="J281" s="32"/>
      <c r="K281" s="32"/>
      <c r="L281" s="32"/>
      <c r="M281" s="32"/>
    </row>
    <row r="282" spans="1:13" x14ac:dyDescent="0.2">
      <c r="A282" s="177"/>
      <c r="B282" s="13" t="s">
        <v>642</v>
      </c>
      <c r="C282" s="13" t="s">
        <v>643</v>
      </c>
      <c r="D282" s="18" t="s">
        <v>644</v>
      </c>
      <c r="E282" s="32"/>
      <c r="F282" s="13" t="s">
        <v>116</v>
      </c>
      <c r="G282" s="32"/>
      <c r="H282" s="32"/>
      <c r="I282" s="32"/>
      <c r="J282" s="32"/>
      <c r="K282" s="32"/>
      <c r="L282" s="32"/>
      <c r="M282" s="32"/>
    </row>
    <row r="283" spans="1:13" x14ac:dyDescent="0.2">
      <c r="A283" s="188" t="s">
        <v>116</v>
      </c>
      <c r="B283" s="106"/>
      <c r="C283" s="106"/>
      <c r="D283" s="106"/>
      <c r="E283" s="106"/>
      <c r="F283" s="106"/>
      <c r="G283" s="106"/>
      <c r="H283" s="106"/>
      <c r="I283" s="106"/>
      <c r="J283" s="106"/>
      <c r="K283" s="106"/>
      <c r="L283" s="106"/>
      <c r="M283" s="106"/>
    </row>
    <row r="284" spans="1:13" x14ac:dyDescent="0.2">
      <c r="A284" s="188" t="s">
        <v>116</v>
      </c>
      <c r="B284" s="106"/>
      <c r="C284" s="106"/>
      <c r="D284" s="106"/>
      <c r="E284" s="106"/>
      <c r="F284" s="106"/>
      <c r="G284" s="106"/>
      <c r="H284" s="106"/>
      <c r="I284" s="106"/>
      <c r="J284" s="106"/>
      <c r="K284" s="106"/>
      <c r="L284" s="106"/>
      <c r="M284" s="106"/>
    </row>
    <row r="285" spans="1:13" x14ac:dyDescent="0.2">
      <c r="A285" s="189" t="s">
        <v>645</v>
      </c>
      <c r="B285" s="190"/>
      <c r="C285" s="190"/>
      <c r="D285" s="191"/>
      <c r="E285" s="35" t="s">
        <v>646</v>
      </c>
      <c r="F285" s="35" t="s">
        <v>116</v>
      </c>
      <c r="G285" s="36" t="s">
        <v>117</v>
      </c>
      <c r="H285" s="36" t="s">
        <v>118</v>
      </c>
      <c r="I285" s="36" t="s">
        <v>119</v>
      </c>
      <c r="J285" s="36" t="s">
        <v>120</v>
      </c>
      <c r="K285" s="36" t="s">
        <v>121</v>
      </c>
      <c r="L285" s="36" t="s">
        <v>291</v>
      </c>
      <c r="M285" s="36" t="s">
        <v>122</v>
      </c>
    </row>
    <row r="286" spans="1:13" x14ac:dyDescent="0.2">
      <c r="A286" s="175" t="s">
        <v>647</v>
      </c>
      <c r="B286" s="156" t="s">
        <v>648</v>
      </c>
      <c r="C286" s="106"/>
      <c r="D286" s="178"/>
      <c r="E286" s="156" t="s">
        <v>521</v>
      </c>
      <c r="F286" s="18" t="s">
        <v>127</v>
      </c>
      <c r="G286" s="37">
        <v>0</v>
      </c>
      <c r="H286" s="37">
        <v>250</v>
      </c>
      <c r="I286" s="37">
        <v>250</v>
      </c>
      <c r="J286" s="37">
        <v>250</v>
      </c>
      <c r="K286" s="37">
        <v>250</v>
      </c>
      <c r="L286" s="37">
        <v>0</v>
      </c>
      <c r="M286" s="37">
        <v>1000</v>
      </c>
    </row>
    <row r="287" spans="1:13" x14ac:dyDescent="0.2">
      <c r="A287" s="176"/>
      <c r="B287" s="179"/>
      <c r="C287" s="106"/>
      <c r="D287" s="178"/>
      <c r="E287" s="176"/>
      <c r="F287" s="18" t="s">
        <v>128</v>
      </c>
      <c r="G287" s="37">
        <v>0</v>
      </c>
      <c r="H287" s="37">
        <v>250</v>
      </c>
      <c r="I287" s="37">
        <v>100</v>
      </c>
      <c r="J287" s="37">
        <v>100</v>
      </c>
      <c r="K287" s="37">
        <v>151</v>
      </c>
      <c r="L287" s="37">
        <v>0</v>
      </c>
      <c r="M287" s="37">
        <v>1000</v>
      </c>
    </row>
    <row r="288" spans="1:13" x14ac:dyDescent="0.2">
      <c r="A288" s="176"/>
      <c r="B288" s="180"/>
      <c r="C288" s="170"/>
      <c r="D288" s="157"/>
      <c r="E288" s="177"/>
      <c r="F288" s="18" t="s">
        <v>129</v>
      </c>
      <c r="G288" s="37">
        <v>0</v>
      </c>
      <c r="H288" s="37">
        <v>698</v>
      </c>
      <c r="I288" s="37">
        <v>0</v>
      </c>
      <c r="J288" s="37">
        <v>0</v>
      </c>
      <c r="K288" s="37">
        <v>600</v>
      </c>
      <c r="L288" s="37">
        <v>0</v>
      </c>
      <c r="M288" s="37">
        <v>1298</v>
      </c>
    </row>
    <row r="289" spans="1:13" x14ac:dyDescent="0.2">
      <c r="A289" s="176"/>
      <c r="B289" s="171" t="s">
        <v>649</v>
      </c>
      <c r="C289" s="172"/>
      <c r="D289" s="172"/>
      <c r="E289" s="172"/>
      <c r="F289" s="151"/>
      <c r="G289" s="32"/>
      <c r="H289" s="32"/>
      <c r="I289" s="32"/>
      <c r="J289" s="32"/>
      <c r="K289" s="32"/>
      <c r="L289" s="32"/>
      <c r="M289" s="32"/>
    </row>
    <row r="290" spans="1:13" x14ac:dyDescent="0.2">
      <c r="A290" s="176"/>
      <c r="B290" s="169" t="s">
        <v>650</v>
      </c>
      <c r="C290" s="170"/>
      <c r="D290" s="170"/>
      <c r="E290" s="170"/>
      <c r="F290" s="157"/>
      <c r="G290" s="32"/>
      <c r="H290" s="32"/>
      <c r="I290" s="32"/>
      <c r="J290" s="32"/>
      <c r="K290" s="32"/>
      <c r="L290" s="32"/>
      <c r="M290" s="32"/>
    </row>
    <row r="291" spans="1:13" x14ac:dyDescent="0.2">
      <c r="A291" s="176"/>
      <c r="B291" s="13" t="s">
        <v>651</v>
      </c>
      <c r="C291" s="13" t="s">
        <v>652</v>
      </c>
      <c r="D291" s="18" t="s">
        <v>653</v>
      </c>
      <c r="E291" s="32"/>
      <c r="F291" s="13" t="s">
        <v>116</v>
      </c>
      <c r="G291" s="32"/>
      <c r="H291" s="32"/>
      <c r="I291" s="32"/>
      <c r="J291" s="32"/>
      <c r="K291" s="32"/>
      <c r="L291" s="32"/>
      <c r="M291" s="32"/>
    </row>
    <row r="292" spans="1:13" x14ac:dyDescent="0.2">
      <c r="A292" s="177"/>
      <c r="B292" s="13" t="s">
        <v>654</v>
      </c>
      <c r="C292" s="13" t="s">
        <v>655</v>
      </c>
      <c r="D292" s="18" t="s">
        <v>656</v>
      </c>
      <c r="E292" s="32"/>
      <c r="F292" s="13" t="s">
        <v>116</v>
      </c>
      <c r="G292" s="32"/>
      <c r="H292" s="32"/>
      <c r="I292" s="32"/>
      <c r="J292" s="32"/>
      <c r="K292" s="32"/>
      <c r="L292" s="32"/>
      <c r="M292" s="32"/>
    </row>
    <row r="293" spans="1:13" x14ac:dyDescent="0.2">
      <c r="A293" s="188" t="s">
        <v>116</v>
      </c>
      <c r="B293" s="106"/>
      <c r="C293" s="106"/>
      <c r="D293" s="106"/>
      <c r="E293" s="106"/>
      <c r="F293" s="106"/>
      <c r="G293" s="106"/>
      <c r="H293" s="106"/>
      <c r="I293" s="106"/>
      <c r="J293" s="106"/>
      <c r="K293" s="106"/>
      <c r="L293" s="106"/>
      <c r="M293" s="106"/>
    </row>
    <row r="294" spans="1:13" x14ac:dyDescent="0.2">
      <c r="A294" s="188" t="s">
        <v>116</v>
      </c>
      <c r="B294" s="106"/>
      <c r="C294" s="106"/>
      <c r="D294" s="106"/>
      <c r="E294" s="106"/>
      <c r="F294" s="106"/>
      <c r="G294" s="106"/>
      <c r="H294" s="106"/>
      <c r="I294" s="106"/>
      <c r="J294" s="106"/>
      <c r="K294" s="106"/>
      <c r="L294" s="106"/>
      <c r="M294" s="106"/>
    </row>
    <row r="295" spans="1:13" x14ac:dyDescent="0.2">
      <c r="A295" s="193" t="s">
        <v>657</v>
      </c>
      <c r="B295" s="194"/>
      <c r="C295" s="194"/>
      <c r="D295" s="194"/>
      <c r="E295" s="194"/>
      <c r="F295" s="194"/>
      <c r="G295" s="194"/>
      <c r="H295" s="194"/>
      <c r="I295" s="194"/>
      <c r="J295" s="194"/>
      <c r="K295" s="194"/>
      <c r="L295" s="194"/>
      <c r="M295" s="195"/>
    </row>
    <row r="296" spans="1:13" x14ac:dyDescent="0.2">
      <c r="A296" s="189" t="s">
        <v>658</v>
      </c>
      <c r="B296" s="190"/>
      <c r="C296" s="190"/>
      <c r="D296" s="191"/>
      <c r="E296" s="35" t="s">
        <v>659</v>
      </c>
      <c r="F296" s="35" t="s">
        <v>116</v>
      </c>
      <c r="G296" s="36" t="s">
        <v>117</v>
      </c>
      <c r="H296" s="36" t="s">
        <v>118</v>
      </c>
      <c r="I296" s="36" t="s">
        <v>119</v>
      </c>
      <c r="J296" s="36" t="s">
        <v>120</v>
      </c>
      <c r="K296" s="36" t="s">
        <v>121</v>
      </c>
      <c r="L296" s="36" t="s">
        <v>291</v>
      </c>
      <c r="M296" s="36" t="s">
        <v>122</v>
      </c>
    </row>
    <row r="297" spans="1:13" x14ac:dyDescent="0.2">
      <c r="A297" s="175" t="s">
        <v>660</v>
      </c>
      <c r="B297" s="156" t="s">
        <v>661</v>
      </c>
      <c r="C297" s="106"/>
      <c r="D297" s="178"/>
      <c r="E297" s="156" t="s">
        <v>662</v>
      </c>
      <c r="F297" s="18" t="s">
        <v>127</v>
      </c>
      <c r="G297" s="37">
        <v>0</v>
      </c>
      <c r="H297" s="37">
        <v>2</v>
      </c>
      <c r="I297" s="37">
        <v>1</v>
      </c>
      <c r="J297" s="37">
        <v>1</v>
      </c>
      <c r="K297" s="37">
        <v>0</v>
      </c>
      <c r="L297" s="37">
        <v>0</v>
      </c>
      <c r="M297" s="37">
        <v>4</v>
      </c>
    </row>
    <row r="298" spans="1:13" x14ac:dyDescent="0.2">
      <c r="A298" s="176"/>
      <c r="B298" s="179"/>
      <c r="C298" s="106"/>
      <c r="D298" s="178"/>
      <c r="E298" s="176"/>
      <c r="F298" s="18" t="s">
        <v>128</v>
      </c>
      <c r="G298" s="37">
        <v>0</v>
      </c>
      <c r="H298" s="37">
        <v>2</v>
      </c>
      <c r="I298" s="37">
        <v>0</v>
      </c>
      <c r="J298" s="37">
        <v>0</v>
      </c>
      <c r="K298" s="37">
        <v>0</v>
      </c>
      <c r="L298" s="37">
        <v>0</v>
      </c>
      <c r="M298" s="37">
        <v>5</v>
      </c>
    </row>
    <row r="299" spans="1:13" x14ac:dyDescent="0.2">
      <c r="A299" s="176"/>
      <c r="B299" s="180"/>
      <c r="C299" s="170"/>
      <c r="D299" s="157"/>
      <c r="E299" s="177"/>
      <c r="F299" s="18" t="s">
        <v>129</v>
      </c>
      <c r="G299" s="37">
        <v>0</v>
      </c>
      <c r="H299" s="37">
        <v>0</v>
      </c>
      <c r="I299" s="37">
        <v>2</v>
      </c>
      <c r="J299" s="37">
        <v>3</v>
      </c>
      <c r="K299" s="37">
        <v>0</v>
      </c>
      <c r="L299" s="37">
        <v>0</v>
      </c>
      <c r="M299" s="37">
        <v>5</v>
      </c>
    </row>
    <row r="300" spans="1:13" x14ac:dyDescent="0.2">
      <c r="A300" s="176"/>
      <c r="B300" s="171" t="s">
        <v>663</v>
      </c>
      <c r="C300" s="172"/>
      <c r="D300" s="172"/>
      <c r="E300" s="172"/>
      <c r="F300" s="151"/>
      <c r="G300" s="32"/>
      <c r="H300" s="32"/>
      <c r="I300" s="32"/>
      <c r="J300" s="37"/>
      <c r="K300" s="37"/>
      <c r="L300" s="37"/>
      <c r="M300" s="37"/>
    </row>
    <row r="301" spans="1:13" x14ac:dyDescent="0.2">
      <c r="A301" s="176"/>
      <c r="B301" s="169" t="s">
        <v>664</v>
      </c>
      <c r="C301" s="170"/>
      <c r="D301" s="170"/>
      <c r="E301" s="170"/>
      <c r="F301" s="157"/>
      <c r="G301" s="32"/>
      <c r="H301" s="32"/>
      <c r="I301" s="32"/>
      <c r="J301" s="32"/>
      <c r="K301" s="32"/>
      <c r="L301" s="32"/>
      <c r="M301" s="32"/>
    </row>
    <row r="302" spans="1:13" x14ac:dyDescent="0.2">
      <c r="A302" s="176"/>
      <c r="B302" s="13" t="s">
        <v>665</v>
      </c>
      <c r="C302" s="13" t="s">
        <v>666</v>
      </c>
      <c r="D302" s="18" t="s">
        <v>667</v>
      </c>
      <c r="E302" s="32"/>
      <c r="F302" s="13" t="s">
        <v>116</v>
      </c>
      <c r="G302" s="32"/>
      <c r="H302" s="32"/>
      <c r="I302" s="32"/>
      <c r="J302" s="32"/>
      <c r="K302" s="32"/>
      <c r="L302" s="32"/>
      <c r="M302" s="32"/>
    </row>
    <row r="303" spans="1:13" x14ac:dyDescent="0.2">
      <c r="A303" s="177"/>
      <c r="B303" s="13" t="s">
        <v>668</v>
      </c>
      <c r="C303" s="13" t="s">
        <v>669</v>
      </c>
      <c r="D303" s="18" t="s">
        <v>670</v>
      </c>
      <c r="E303" s="32"/>
      <c r="F303" s="13" t="s">
        <v>116</v>
      </c>
      <c r="G303" s="32"/>
      <c r="H303" s="32"/>
      <c r="I303" s="32"/>
      <c r="J303" s="32"/>
      <c r="K303" s="32"/>
      <c r="L303" s="32"/>
      <c r="M303" s="32"/>
    </row>
    <row r="304" spans="1:13" x14ac:dyDescent="0.2">
      <c r="A304" s="188" t="s">
        <v>116</v>
      </c>
      <c r="B304" s="106"/>
      <c r="C304" s="106"/>
      <c r="D304" s="106"/>
      <c r="E304" s="106"/>
      <c r="F304" s="106"/>
      <c r="G304" s="106"/>
      <c r="H304" s="106"/>
      <c r="I304" s="106"/>
      <c r="J304" s="106"/>
      <c r="K304" s="106"/>
      <c r="L304" s="106"/>
      <c r="M304" s="106"/>
    </row>
    <row r="305" spans="1:13" x14ac:dyDescent="0.2">
      <c r="A305" s="188" t="s">
        <v>116</v>
      </c>
      <c r="B305" s="106"/>
      <c r="C305" s="106"/>
      <c r="D305" s="106"/>
      <c r="E305" s="106"/>
      <c r="F305" s="106"/>
      <c r="G305" s="106"/>
      <c r="H305" s="106"/>
      <c r="I305" s="106"/>
      <c r="J305" s="106"/>
      <c r="K305" s="106"/>
      <c r="L305" s="106"/>
      <c r="M305" s="106"/>
    </row>
    <row r="306" spans="1:13" x14ac:dyDescent="0.2">
      <c r="A306" s="189" t="s">
        <v>671</v>
      </c>
      <c r="B306" s="190"/>
      <c r="C306" s="190"/>
      <c r="D306" s="191"/>
      <c r="E306" s="35" t="s">
        <v>672</v>
      </c>
      <c r="F306" s="35" t="s">
        <v>116</v>
      </c>
      <c r="G306" s="36" t="s">
        <v>117</v>
      </c>
      <c r="H306" s="36" t="s">
        <v>118</v>
      </c>
      <c r="I306" s="36" t="s">
        <v>119</v>
      </c>
      <c r="J306" s="36" t="s">
        <v>120</v>
      </c>
      <c r="K306" s="36" t="s">
        <v>121</v>
      </c>
      <c r="L306" s="36" t="s">
        <v>291</v>
      </c>
      <c r="M306" s="36" t="s">
        <v>122</v>
      </c>
    </row>
    <row r="307" spans="1:13" x14ac:dyDescent="0.2">
      <c r="A307" s="203" t="s">
        <v>673</v>
      </c>
      <c r="B307" s="206" t="s">
        <v>674</v>
      </c>
      <c r="C307" s="207"/>
      <c r="D307" s="208"/>
      <c r="E307" s="206" t="s">
        <v>675</v>
      </c>
      <c r="F307" s="40" t="s">
        <v>127</v>
      </c>
      <c r="G307" s="41">
        <v>0</v>
      </c>
      <c r="H307" s="41">
        <v>0</v>
      </c>
      <c r="I307" s="41">
        <v>0</v>
      </c>
      <c r="J307" s="41">
        <v>30</v>
      </c>
      <c r="K307" s="41">
        <v>0</v>
      </c>
      <c r="L307" s="41">
        <v>0</v>
      </c>
      <c r="M307" s="41">
        <v>30</v>
      </c>
    </row>
    <row r="308" spans="1:13" x14ac:dyDescent="0.2">
      <c r="A308" s="204"/>
      <c r="B308" s="209"/>
      <c r="C308" s="207"/>
      <c r="D308" s="208"/>
      <c r="E308" s="204"/>
      <c r="F308" s="40" t="s">
        <v>128</v>
      </c>
      <c r="G308" s="41">
        <v>0</v>
      </c>
      <c r="H308" s="41">
        <v>0</v>
      </c>
      <c r="I308" s="41">
        <v>0</v>
      </c>
      <c r="J308" s="41">
        <v>30</v>
      </c>
      <c r="K308" s="41">
        <v>0</v>
      </c>
      <c r="L308" s="41">
        <v>0</v>
      </c>
      <c r="M308" s="41">
        <v>0</v>
      </c>
    </row>
    <row r="309" spans="1:13" x14ac:dyDescent="0.2">
      <c r="A309" s="204"/>
      <c r="B309" s="210"/>
      <c r="C309" s="211"/>
      <c r="D309" s="212"/>
      <c r="E309" s="205"/>
      <c r="F309" s="40" t="s">
        <v>129</v>
      </c>
      <c r="G309" s="41">
        <v>0</v>
      </c>
      <c r="H309" s="41">
        <v>0</v>
      </c>
      <c r="I309" s="41">
        <v>0</v>
      </c>
      <c r="J309" s="41">
        <v>0</v>
      </c>
      <c r="K309" s="41">
        <v>0</v>
      </c>
      <c r="L309" s="41">
        <v>0</v>
      </c>
      <c r="M309" s="41">
        <v>0</v>
      </c>
    </row>
    <row r="310" spans="1:13" x14ac:dyDescent="0.2">
      <c r="A310" s="204"/>
      <c r="B310" s="171" t="s">
        <v>676</v>
      </c>
      <c r="C310" s="172"/>
      <c r="D310" s="172"/>
      <c r="E310" s="172"/>
      <c r="F310" s="151"/>
      <c r="G310" s="38"/>
      <c r="H310" s="38"/>
      <c r="I310" s="38"/>
      <c r="J310" s="38"/>
      <c r="K310" s="41"/>
      <c r="L310" s="41"/>
      <c r="M310" s="41"/>
    </row>
    <row r="311" spans="1:13" x14ac:dyDescent="0.2">
      <c r="A311" s="204"/>
      <c r="B311" s="213" t="s">
        <v>677</v>
      </c>
      <c r="C311" s="211"/>
      <c r="D311" s="211"/>
      <c r="E311" s="211"/>
      <c r="F311" s="212"/>
      <c r="G311" s="38"/>
      <c r="H311" s="38"/>
      <c r="I311" s="38"/>
      <c r="J311" s="38"/>
      <c r="K311" s="38"/>
      <c r="L311" s="38"/>
      <c r="M311" s="38"/>
    </row>
    <row r="312" spans="1:13" x14ac:dyDescent="0.2">
      <c r="A312" s="204"/>
      <c r="B312" s="39" t="s">
        <v>678</v>
      </c>
      <c r="C312" s="39" t="s">
        <v>679</v>
      </c>
      <c r="D312" s="40" t="s">
        <v>680</v>
      </c>
      <c r="E312" s="38"/>
      <c r="F312" s="39" t="s">
        <v>116</v>
      </c>
      <c r="G312" s="38"/>
      <c r="H312" s="38"/>
      <c r="I312" s="38"/>
      <c r="J312" s="38"/>
      <c r="K312" s="38"/>
      <c r="L312" s="38"/>
      <c r="M312" s="38"/>
    </row>
    <row r="313" spans="1:13" x14ac:dyDescent="0.2">
      <c r="A313" s="205"/>
      <c r="B313" s="39" t="s">
        <v>681</v>
      </c>
      <c r="C313" s="39" t="s">
        <v>682</v>
      </c>
      <c r="D313" s="40" t="s">
        <v>683</v>
      </c>
      <c r="E313" s="38"/>
      <c r="F313" s="39" t="s">
        <v>116</v>
      </c>
      <c r="G313" s="38"/>
      <c r="H313" s="38"/>
      <c r="I313" s="38"/>
      <c r="J313" s="38"/>
      <c r="K313" s="38"/>
      <c r="L313" s="38"/>
      <c r="M313" s="38"/>
    </row>
    <row r="314" spans="1:13" x14ac:dyDescent="0.2">
      <c r="A314" s="188" t="s">
        <v>116</v>
      </c>
      <c r="B314" s="106"/>
      <c r="C314" s="106"/>
      <c r="D314" s="106"/>
      <c r="E314" s="106"/>
      <c r="F314" s="106"/>
      <c r="G314" s="106"/>
      <c r="H314" s="106"/>
      <c r="I314" s="106"/>
      <c r="J314" s="106"/>
      <c r="K314" s="106"/>
      <c r="L314" s="106"/>
      <c r="M314" s="106"/>
    </row>
    <row r="315" spans="1:13" x14ac:dyDescent="0.2">
      <c r="A315" s="188" t="s">
        <v>116</v>
      </c>
      <c r="B315" s="106"/>
      <c r="C315" s="106"/>
      <c r="D315" s="106"/>
      <c r="E315" s="106"/>
      <c r="F315" s="106"/>
      <c r="G315" s="106"/>
      <c r="H315" s="106"/>
      <c r="I315" s="106"/>
      <c r="J315" s="106"/>
      <c r="K315" s="106"/>
      <c r="L315" s="106"/>
      <c r="M315" s="106"/>
    </row>
    <row r="316" spans="1:13" x14ac:dyDescent="0.2">
      <c r="A316" s="189" t="s">
        <v>684</v>
      </c>
      <c r="B316" s="190"/>
      <c r="C316" s="190"/>
      <c r="D316" s="191"/>
      <c r="E316" s="35" t="s">
        <v>685</v>
      </c>
      <c r="F316" s="35" t="s">
        <v>116</v>
      </c>
      <c r="G316" s="36" t="s">
        <v>117</v>
      </c>
      <c r="H316" s="36" t="s">
        <v>118</v>
      </c>
      <c r="I316" s="36" t="s">
        <v>119</v>
      </c>
      <c r="J316" s="36" t="s">
        <v>120</v>
      </c>
      <c r="K316" s="36" t="s">
        <v>121</v>
      </c>
      <c r="L316" s="36" t="s">
        <v>291</v>
      </c>
      <c r="M316" s="36" t="s">
        <v>122</v>
      </c>
    </row>
    <row r="317" spans="1:13" x14ac:dyDescent="0.2">
      <c r="A317" s="175" t="s">
        <v>686</v>
      </c>
      <c r="B317" s="156" t="s">
        <v>687</v>
      </c>
      <c r="C317" s="106"/>
      <c r="D317" s="178"/>
      <c r="E317" s="156" t="s">
        <v>320</v>
      </c>
      <c r="F317" s="18" t="s">
        <v>127</v>
      </c>
      <c r="G317" s="37">
        <v>0</v>
      </c>
      <c r="H317" s="37">
        <v>0</v>
      </c>
      <c r="I317" s="37">
        <v>0</v>
      </c>
      <c r="J317" s="37">
        <v>1</v>
      </c>
      <c r="K317" s="37">
        <v>0</v>
      </c>
      <c r="L317" s="37">
        <v>0</v>
      </c>
      <c r="M317" s="37">
        <v>1</v>
      </c>
    </row>
    <row r="318" spans="1:13" x14ac:dyDescent="0.2">
      <c r="A318" s="176"/>
      <c r="B318" s="179"/>
      <c r="C318" s="106"/>
      <c r="D318" s="178"/>
      <c r="E318" s="176"/>
      <c r="F318" s="18" t="s">
        <v>128</v>
      </c>
      <c r="G318" s="37">
        <v>0</v>
      </c>
      <c r="H318" s="37">
        <v>0</v>
      </c>
      <c r="I318" s="37">
        <v>0</v>
      </c>
      <c r="J318" s="37">
        <v>1</v>
      </c>
      <c r="K318" s="37">
        <v>0</v>
      </c>
      <c r="L318" s="37">
        <v>0</v>
      </c>
      <c r="M318" s="37">
        <v>1</v>
      </c>
    </row>
    <row r="319" spans="1:13" x14ac:dyDescent="0.2">
      <c r="A319" s="176"/>
      <c r="B319" s="180"/>
      <c r="C319" s="170"/>
      <c r="D319" s="157"/>
      <c r="E319" s="177"/>
      <c r="F319" s="18" t="s">
        <v>129</v>
      </c>
      <c r="G319" s="37">
        <v>0</v>
      </c>
      <c r="H319" s="37">
        <v>0</v>
      </c>
      <c r="I319" s="37">
        <v>0</v>
      </c>
      <c r="J319" s="37">
        <v>0</v>
      </c>
      <c r="K319" s="37">
        <v>1</v>
      </c>
      <c r="L319" s="37">
        <v>0</v>
      </c>
      <c r="M319" s="37">
        <v>1</v>
      </c>
    </row>
    <row r="320" spans="1:13" x14ac:dyDescent="0.2">
      <c r="A320" s="176"/>
      <c r="B320" s="171" t="s">
        <v>688</v>
      </c>
      <c r="C320" s="172"/>
      <c r="D320" s="172"/>
      <c r="E320" s="172"/>
      <c r="F320" s="151"/>
      <c r="G320" s="32"/>
      <c r="H320" s="32"/>
      <c r="I320" s="32"/>
      <c r="J320" s="37"/>
      <c r="K320" s="37"/>
      <c r="L320" s="37"/>
      <c r="M320" s="37"/>
    </row>
    <row r="321" spans="1:13" x14ac:dyDescent="0.2">
      <c r="A321" s="176"/>
      <c r="B321" s="169" t="s">
        <v>689</v>
      </c>
      <c r="C321" s="170"/>
      <c r="D321" s="170"/>
      <c r="E321" s="170"/>
      <c r="F321" s="157"/>
      <c r="G321" s="32"/>
      <c r="H321" s="32"/>
      <c r="I321" s="32"/>
      <c r="J321" s="32"/>
      <c r="K321" s="32"/>
      <c r="L321" s="32"/>
      <c r="M321" s="32"/>
    </row>
    <row r="322" spans="1:13" x14ac:dyDescent="0.2">
      <c r="A322" s="176"/>
      <c r="B322" s="13" t="s">
        <v>690</v>
      </c>
      <c r="C322" s="13" t="s">
        <v>691</v>
      </c>
      <c r="D322" s="18" t="s">
        <v>692</v>
      </c>
      <c r="E322" s="32"/>
      <c r="F322" s="13" t="s">
        <v>116</v>
      </c>
      <c r="G322" s="32"/>
      <c r="H322" s="32"/>
      <c r="I322" s="32"/>
      <c r="J322" s="32"/>
      <c r="K322" s="32"/>
      <c r="L322" s="32"/>
      <c r="M322" s="32"/>
    </row>
    <row r="323" spans="1:13" x14ac:dyDescent="0.2">
      <c r="A323" s="177"/>
      <c r="B323" s="13" t="s">
        <v>693</v>
      </c>
      <c r="C323" s="13" t="s">
        <v>694</v>
      </c>
      <c r="D323" s="18" t="s">
        <v>695</v>
      </c>
      <c r="E323" s="32"/>
      <c r="F323" s="13" t="s">
        <v>116</v>
      </c>
      <c r="G323" s="32"/>
      <c r="H323" s="32"/>
      <c r="I323" s="32"/>
      <c r="J323" s="32"/>
      <c r="K323" s="32"/>
      <c r="L323" s="32"/>
      <c r="M323" s="32"/>
    </row>
    <row r="324" spans="1:13" x14ac:dyDescent="0.2">
      <c r="A324" s="188" t="s">
        <v>116</v>
      </c>
      <c r="B324" s="106"/>
      <c r="C324" s="106"/>
      <c r="D324" s="106"/>
      <c r="E324" s="106"/>
      <c r="F324" s="106"/>
      <c r="G324" s="106"/>
      <c r="H324" s="106"/>
      <c r="I324" s="106"/>
      <c r="J324" s="106"/>
      <c r="K324" s="106"/>
      <c r="L324" s="106"/>
      <c r="M324" s="106"/>
    </row>
    <row r="325" spans="1:13" x14ac:dyDescent="0.2">
      <c r="A325" s="188" t="s">
        <v>116</v>
      </c>
      <c r="B325" s="106"/>
      <c r="C325" s="106"/>
      <c r="D325" s="106"/>
      <c r="E325" s="106"/>
      <c r="F325" s="106"/>
      <c r="G325" s="106"/>
      <c r="H325" s="106"/>
      <c r="I325" s="106"/>
      <c r="J325" s="106"/>
      <c r="K325" s="106"/>
      <c r="L325" s="106"/>
      <c r="M325" s="106"/>
    </row>
    <row r="326" spans="1:13" x14ac:dyDescent="0.2">
      <c r="A326" s="189" t="s">
        <v>696</v>
      </c>
      <c r="B326" s="190"/>
      <c r="C326" s="190"/>
      <c r="D326" s="191"/>
      <c r="E326" s="35" t="s">
        <v>697</v>
      </c>
      <c r="F326" s="35" t="s">
        <v>116</v>
      </c>
      <c r="G326" s="36" t="s">
        <v>117</v>
      </c>
      <c r="H326" s="36" t="s">
        <v>118</v>
      </c>
      <c r="I326" s="36" t="s">
        <v>119</v>
      </c>
      <c r="J326" s="36" t="s">
        <v>120</v>
      </c>
      <c r="K326" s="36" t="s">
        <v>121</v>
      </c>
      <c r="L326" s="36" t="s">
        <v>291</v>
      </c>
      <c r="M326" s="36" t="s">
        <v>122</v>
      </c>
    </row>
    <row r="327" spans="1:13" x14ac:dyDescent="0.2">
      <c r="A327" s="175" t="s">
        <v>698</v>
      </c>
      <c r="B327" s="156" t="s">
        <v>699</v>
      </c>
      <c r="C327" s="106"/>
      <c r="D327" s="178"/>
      <c r="E327" s="156" t="s">
        <v>700</v>
      </c>
      <c r="F327" s="18" t="s">
        <v>127</v>
      </c>
      <c r="G327" s="37">
        <v>0</v>
      </c>
      <c r="H327" s="37">
        <v>0</v>
      </c>
      <c r="I327" s="37">
        <v>0</v>
      </c>
      <c r="J327" s="37">
        <v>7</v>
      </c>
      <c r="K327" s="37">
        <v>0</v>
      </c>
      <c r="L327" s="37">
        <v>0</v>
      </c>
      <c r="M327" s="37">
        <v>7</v>
      </c>
    </row>
    <row r="328" spans="1:13" x14ac:dyDescent="0.2">
      <c r="A328" s="176"/>
      <c r="B328" s="179"/>
      <c r="C328" s="106"/>
      <c r="D328" s="178"/>
      <c r="E328" s="176"/>
      <c r="F328" s="18" t="s">
        <v>128</v>
      </c>
      <c r="G328" s="37">
        <v>0</v>
      </c>
      <c r="H328" s="37">
        <v>0</v>
      </c>
      <c r="I328" s="37">
        <v>0</v>
      </c>
      <c r="J328" s="37">
        <v>7</v>
      </c>
      <c r="K328" s="37">
        <v>0</v>
      </c>
      <c r="L328" s="37">
        <v>1</v>
      </c>
      <c r="M328" s="37">
        <v>7</v>
      </c>
    </row>
    <row r="329" spans="1:13" x14ac:dyDescent="0.2">
      <c r="A329" s="176"/>
      <c r="B329" s="180"/>
      <c r="C329" s="170"/>
      <c r="D329" s="157"/>
      <c r="E329" s="177"/>
      <c r="F329" s="18" t="s">
        <v>129</v>
      </c>
      <c r="G329" s="37">
        <v>0</v>
      </c>
      <c r="H329" s="37">
        <v>0</v>
      </c>
      <c r="I329" s="37">
        <v>0</v>
      </c>
      <c r="J329" s="37">
        <v>1</v>
      </c>
      <c r="K329" s="37">
        <v>5</v>
      </c>
      <c r="L329" s="37">
        <v>0</v>
      </c>
      <c r="M329" s="37">
        <v>6</v>
      </c>
    </row>
    <row r="330" spans="1:13" x14ac:dyDescent="0.2">
      <c r="A330" s="176"/>
      <c r="B330" s="171" t="s">
        <v>701</v>
      </c>
      <c r="C330" s="172"/>
      <c r="D330" s="172"/>
      <c r="E330" s="172"/>
      <c r="F330" s="151"/>
      <c r="G330" s="32"/>
      <c r="H330" s="32"/>
      <c r="I330" s="32"/>
      <c r="J330" s="37"/>
      <c r="K330" s="37"/>
      <c r="L330" s="37"/>
      <c r="M330" s="37"/>
    </row>
    <row r="331" spans="1:13" x14ac:dyDescent="0.2">
      <c r="A331" s="176"/>
      <c r="B331" s="169" t="s">
        <v>702</v>
      </c>
      <c r="C331" s="170"/>
      <c r="D331" s="170"/>
      <c r="E331" s="170"/>
      <c r="F331" s="157"/>
      <c r="G331" s="32"/>
      <c r="H331" s="32"/>
      <c r="I331" s="32"/>
      <c r="J331" s="32"/>
      <c r="K331" s="32"/>
      <c r="L331" s="32"/>
      <c r="M331" s="32"/>
    </row>
    <row r="332" spans="1:13" x14ac:dyDescent="0.2">
      <c r="A332" s="176"/>
      <c r="B332" s="13" t="s">
        <v>703</v>
      </c>
      <c r="C332" s="13" t="s">
        <v>704</v>
      </c>
      <c r="D332" s="18" t="s">
        <v>705</v>
      </c>
      <c r="E332" s="32"/>
      <c r="F332" s="13" t="s">
        <v>116</v>
      </c>
      <c r="G332" s="32"/>
      <c r="H332" s="32"/>
      <c r="I332" s="32"/>
      <c r="J332" s="32"/>
      <c r="K332" s="32"/>
      <c r="L332" s="32"/>
      <c r="M332" s="32"/>
    </row>
    <row r="333" spans="1:13" x14ac:dyDescent="0.2">
      <c r="A333" s="177"/>
      <c r="B333" s="13" t="s">
        <v>706</v>
      </c>
      <c r="C333" s="13" t="s">
        <v>707</v>
      </c>
      <c r="D333" s="18" t="s">
        <v>708</v>
      </c>
      <c r="E333" s="32"/>
      <c r="F333" s="13" t="s">
        <v>116</v>
      </c>
      <c r="G333" s="32"/>
      <c r="H333" s="32"/>
      <c r="I333" s="32"/>
      <c r="J333" s="32"/>
      <c r="K333" s="32"/>
      <c r="L333" s="32"/>
      <c r="M333" s="32"/>
    </row>
    <row r="334" spans="1:13" x14ac:dyDescent="0.2">
      <c r="A334" s="188" t="s">
        <v>116</v>
      </c>
      <c r="B334" s="106"/>
      <c r="C334" s="106"/>
      <c r="D334" s="106"/>
      <c r="E334" s="106"/>
      <c r="F334" s="106"/>
      <c r="G334" s="106"/>
      <c r="H334" s="106"/>
      <c r="I334" s="106"/>
      <c r="J334" s="106"/>
      <c r="K334" s="106"/>
      <c r="L334" s="106"/>
      <c r="M334" s="106"/>
    </row>
    <row r="335" spans="1:13" x14ac:dyDescent="0.2">
      <c r="A335" s="188" t="s">
        <v>116</v>
      </c>
      <c r="B335" s="106"/>
      <c r="C335" s="106"/>
      <c r="D335" s="106"/>
      <c r="E335" s="106"/>
      <c r="F335" s="106"/>
      <c r="G335" s="106"/>
      <c r="H335" s="106"/>
      <c r="I335" s="106"/>
      <c r="J335" s="106"/>
      <c r="K335" s="106"/>
      <c r="L335" s="106"/>
      <c r="M335" s="106"/>
    </row>
    <row r="336" spans="1:13" x14ac:dyDescent="0.2">
      <c r="A336" s="189" t="s">
        <v>709</v>
      </c>
      <c r="B336" s="190"/>
      <c r="C336" s="190"/>
      <c r="D336" s="191"/>
      <c r="E336" s="35" t="s">
        <v>710</v>
      </c>
      <c r="F336" s="35" t="s">
        <v>116</v>
      </c>
      <c r="G336" s="36" t="s">
        <v>117</v>
      </c>
      <c r="H336" s="36" t="s">
        <v>118</v>
      </c>
      <c r="I336" s="36" t="s">
        <v>119</v>
      </c>
      <c r="J336" s="36" t="s">
        <v>120</v>
      </c>
      <c r="K336" s="36" t="s">
        <v>121</v>
      </c>
      <c r="L336" s="36" t="s">
        <v>291</v>
      </c>
      <c r="M336" s="36" t="s">
        <v>122</v>
      </c>
    </row>
    <row r="337" spans="1:13" x14ac:dyDescent="0.2">
      <c r="A337" s="175" t="s">
        <v>711</v>
      </c>
      <c r="B337" s="156" t="s">
        <v>712</v>
      </c>
      <c r="C337" s="106"/>
      <c r="D337" s="178"/>
      <c r="E337" s="156" t="s">
        <v>713</v>
      </c>
      <c r="F337" s="18" t="s">
        <v>127</v>
      </c>
      <c r="G337" s="37">
        <v>0</v>
      </c>
      <c r="H337" s="37">
        <v>0</v>
      </c>
      <c r="I337" s="37">
        <v>1</v>
      </c>
      <c r="J337" s="37">
        <v>0</v>
      </c>
      <c r="K337" s="37">
        <v>0</v>
      </c>
      <c r="L337" s="37">
        <v>0</v>
      </c>
      <c r="M337" s="37">
        <v>1</v>
      </c>
    </row>
    <row r="338" spans="1:13" x14ac:dyDescent="0.2">
      <c r="A338" s="176"/>
      <c r="B338" s="179"/>
      <c r="C338" s="106"/>
      <c r="D338" s="178"/>
      <c r="E338" s="176"/>
      <c r="F338" s="18" t="s">
        <v>128</v>
      </c>
      <c r="G338" s="37">
        <v>0</v>
      </c>
      <c r="H338" s="37">
        <v>0</v>
      </c>
      <c r="I338" s="37">
        <v>1</v>
      </c>
      <c r="J338" s="37">
        <v>0</v>
      </c>
      <c r="K338" s="37">
        <v>0</v>
      </c>
      <c r="L338" s="37">
        <v>0</v>
      </c>
      <c r="M338" s="37">
        <v>1</v>
      </c>
    </row>
    <row r="339" spans="1:13" x14ac:dyDescent="0.2">
      <c r="A339" s="176"/>
      <c r="B339" s="180"/>
      <c r="C339" s="170"/>
      <c r="D339" s="157"/>
      <c r="E339" s="177"/>
      <c r="F339" s="18" t="s">
        <v>129</v>
      </c>
      <c r="G339" s="37">
        <v>0</v>
      </c>
      <c r="H339" s="37">
        <v>0</v>
      </c>
      <c r="I339" s="37">
        <v>1</v>
      </c>
      <c r="J339" s="37">
        <v>0</v>
      </c>
      <c r="K339" s="37">
        <v>0</v>
      </c>
      <c r="L339" s="37">
        <v>0</v>
      </c>
      <c r="M339" s="37">
        <v>1</v>
      </c>
    </row>
    <row r="340" spans="1:13" x14ac:dyDescent="0.2">
      <c r="A340" s="176"/>
      <c r="B340" s="171" t="s">
        <v>714</v>
      </c>
      <c r="C340" s="172"/>
      <c r="D340" s="172"/>
      <c r="E340" s="172"/>
      <c r="F340" s="151"/>
      <c r="G340" s="32"/>
      <c r="H340" s="32"/>
      <c r="I340" s="32"/>
      <c r="J340" s="32"/>
      <c r="K340" s="32"/>
      <c r="L340" s="32"/>
      <c r="M340" s="32"/>
    </row>
    <row r="341" spans="1:13" x14ac:dyDescent="0.2">
      <c r="A341" s="176"/>
      <c r="B341" s="169" t="s">
        <v>715</v>
      </c>
      <c r="C341" s="170"/>
      <c r="D341" s="170"/>
      <c r="E341" s="170"/>
      <c r="F341" s="157"/>
      <c r="G341" s="32"/>
      <c r="H341" s="32"/>
      <c r="I341" s="32"/>
      <c r="J341" s="32"/>
      <c r="K341" s="32"/>
      <c r="L341" s="32"/>
      <c r="M341" s="32"/>
    </row>
    <row r="342" spans="1:13" x14ac:dyDescent="0.2">
      <c r="A342" s="176"/>
      <c r="B342" s="13" t="s">
        <v>716</v>
      </c>
      <c r="C342" s="13" t="s">
        <v>717</v>
      </c>
      <c r="D342" s="18" t="s">
        <v>718</v>
      </c>
      <c r="E342" s="32"/>
      <c r="F342" s="13" t="s">
        <v>116</v>
      </c>
      <c r="G342" s="32"/>
      <c r="H342" s="32"/>
      <c r="I342" s="32"/>
      <c r="J342" s="32"/>
      <c r="K342" s="32"/>
      <c r="L342" s="32"/>
      <c r="M342" s="32"/>
    </row>
    <row r="343" spans="1:13" x14ac:dyDescent="0.2">
      <c r="A343" s="177"/>
      <c r="B343" s="13" t="s">
        <v>719</v>
      </c>
      <c r="C343" s="13" t="s">
        <v>720</v>
      </c>
      <c r="D343" s="18" t="s">
        <v>721</v>
      </c>
      <c r="E343" s="32"/>
      <c r="F343" s="13" t="s">
        <v>116</v>
      </c>
      <c r="G343" s="32"/>
      <c r="H343" s="32"/>
      <c r="I343" s="32"/>
      <c r="J343" s="32"/>
      <c r="K343" s="32"/>
      <c r="L343" s="32"/>
      <c r="M343" s="32"/>
    </row>
    <row r="344" spans="1:13" x14ac:dyDescent="0.2">
      <c r="A344" s="188" t="s">
        <v>116</v>
      </c>
      <c r="B344" s="106"/>
      <c r="C344" s="106"/>
      <c r="D344" s="106"/>
      <c r="E344" s="106"/>
      <c r="F344" s="106"/>
      <c r="G344" s="106"/>
      <c r="H344" s="106"/>
      <c r="I344" s="106"/>
      <c r="J344" s="106"/>
      <c r="K344" s="106"/>
      <c r="L344" s="106"/>
      <c r="M344" s="106"/>
    </row>
    <row r="345" spans="1:13" x14ac:dyDescent="0.2">
      <c r="A345" s="188" t="s">
        <v>116</v>
      </c>
      <c r="B345" s="106"/>
      <c r="C345" s="106"/>
      <c r="D345" s="106"/>
      <c r="E345" s="106"/>
      <c r="F345" s="106"/>
      <c r="G345" s="106"/>
      <c r="H345" s="106"/>
      <c r="I345" s="106"/>
      <c r="J345" s="106"/>
      <c r="K345" s="106"/>
      <c r="L345" s="106"/>
      <c r="M345" s="106"/>
    </row>
    <row r="346" spans="1:13" x14ac:dyDescent="0.2">
      <c r="A346" s="189" t="s">
        <v>722</v>
      </c>
      <c r="B346" s="190"/>
      <c r="C346" s="190"/>
      <c r="D346" s="191"/>
      <c r="E346" s="35" t="s">
        <v>723</v>
      </c>
      <c r="F346" s="35" t="s">
        <v>116</v>
      </c>
      <c r="G346" s="36" t="s">
        <v>117</v>
      </c>
      <c r="H346" s="36" t="s">
        <v>118</v>
      </c>
      <c r="I346" s="36" t="s">
        <v>119</v>
      </c>
      <c r="J346" s="36" t="s">
        <v>120</v>
      </c>
      <c r="K346" s="36" t="s">
        <v>121</v>
      </c>
      <c r="L346" s="36" t="s">
        <v>291</v>
      </c>
      <c r="M346" s="36" t="s">
        <v>122</v>
      </c>
    </row>
    <row r="347" spans="1:13" x14ac:dyDescent="0.2">
      <c r="A347" s="175" t="s">
        <v>724</v>
      </c>
      <c r="B347" s="156" t="s">
        <v>725</v>
      </c>
      <c r="C347" s="106"/>
      <c r="D347" s="178"/>
      <c r="E347" s="156" t="s">
        <v>534</v>
      </c>
      <c r="F347" s="18" t="s">
        <v>127</v>
      </c>
      <c r="G347" s="37">
        <v>0</v>
      </c>
      <c r="H347" s="37">
        <v>0</v>
      </c>
      <c r="I347" s="37">
        <v>1</v>
      </c>
      <c r="J347" s="37">
        <v>0</v>
      </c>
      <c r="K347" s="37">
        <v>0</v>
      </c>
      <c r="L347" s="37">
        <v>0</v>
      </c>
      <c r="M347" s="37">
        <v>1</v>
      </c>
    </row>
    <row r="348" spans="1:13" x14ac:dyDescent="0.2">
      <c r="A348" s="176"/>
      <c r="B348" s="179"/>
      <c r="C348" s="106"/>
      <c r="D348" s="178"/>
      <c r="E348" s="176"/>
      <c r="F348" s="18" t="s">
        <v>128</v>
      </c>
      <c r="G348" s="37">
        <v>0</v>
      </c>
      <c r="H348" s="37">
        <v>0</v>
      </c>
      <c r="I348" s="37">
        <v>1</v>
      </c>
      <c r="J348" s="37">
        <v>0</v>
      </c>
      <c r="K348" s="37">
        <v>1</v>
      </c>
      <c r="L348" s="37">
        <v>0</v>
      </c>
      <c r="M348" s="37">
        <v>1</v>
      </c>
    </row>
    <row r="349" spans="1:13" x14ac:dyDescent="0.2">
      <c r="A349" s="176"/>
      <c r="B349" s="180"/>
      <c r="C349" s="170"/>
      <c r="D349" s="157"/>
      <c r="E349" s="177"/>
      <c r="F349" s="18" t="s">
        <v>129</v>
      </c>
      <c r="G349" s="37">
        <v>0</v>
      </c>
      <c r="H349" s="37">
        <v>0</v>
      </c>
      <c r="I349" s="37">
        <v>0</v>
      </c>
      <c r="J349" s="37">
        <v>0</v>
      </c>
      <c r="K349" s="37">
        <v>1</v>
      </c>
      <c r="L349" s="37">
        <v>0</v>
      </c>
      <c r="M349" s="37">
        <v>1</v>
      </c>
    </row>
    <row r="350" spans="1:13" x14ac:dyDescent="0.2">
      <c r="A350" s="176"/>
      <c r="B350" s="171" t="s">
        <v>726</v>
      </c>
      <c r="C350" s="172"/>
      <c r="D350" s="172"/>
      <c r="E350" s="172"/>
      <c r="F350" s="151"/>
      <c r="G350" s="32"/>
      <c r="H350" s="32"/>
      <c r="I350" s="32"/>
      <c r="J350" s="37"/>
      <c r="K350" s="37"/>
      <c r="L350" s="37"/>
      <c r="M350" s="37"/>
    </row>
    <row r="351" spans="1:13" x14ac:dyDescent="0.2">
      <c r="A351" s="176"/>
      <c r="B351" s="169" t="s">
        <v>727</v>
      </c>
      <c r="C351" s="170"/>
      <c r="D351" s="170"/>
      <c r="E351" s="170"/>
      <c r="F351" s="157"/>
      <c r="G351" s="32"/>
      <c r="H351" s="32"/>
      <c r="I351" s="32"/>
      <c r="J351" s="32"/>
      <c r="K351" s="32"/>
      <c r="L351" s="32"/>
      <c r="M351" s="32"/>
    </row>
    <row r="352" spans="1:13" x14ac:dyDescent="0.2">
      <c r="A352" s="176"/>
      <c r="B352" s="13" t="s">
        <v>728</v>
      </c>
      <c r="C352" s="13" t="s">
        <v>729</v>
      </c>
      <c r="D352" s="18" t="s">
        <v>730</v>
      </c>
      <c r="E352" s="32"/>
      <c r="F352" s="13" t="s">
        <v>116</v>
      </c>
      <c r="G352" s="32"/>
      <c r="H352" s="32"/>
      <c r="I352" s="32"/>
      <c r="J352" s="32"/>
      <c r="K352" s="32"/>
      <c r="L352" s="32"/>
      <c r="M352" s="32"/>
    </row>
    <row r="353" spans="1:13" x14ac:dyDescent="0.2">
      <c r="A353" s="177"/>
      <c r="B353" s="13" t="s">
        <v>731</v>
      </c>
      <c r="C353" s="13" t="s">
        <v>732</v>
      </c>
      <c r="D353" s="18" t="s">
        <v>733</v>
      </c>
      <c r="E353" s="32"/>
      <c r="F353" s="13" t="s">
        <v>116</v>
      </c>
      <c r="G353" s="32"/>
      <c r="H353" s="32"/>
      <c r="I353" s="32"/>
      <c r="J353" s="32"/>
      <c r="K353" s="32"/>
      <c r="L353" s="32"/>
      <c r="M353" s="32"/>
    </row>
    <row r="354" spans="1:13" x14ac:dyDescent="0.2">
      <c r="A354" s="188" t="s">
        <v>116</v>
      </c>
      <c r="B354" s="106"/>
      <c r="C354" s="106"/>
      <c r="D354" s="106"/>
      <c r="E354" s="106"/>
      <c r="F354" s="106"/>
      <c r="G354" s="106"/>
      <c r="H354" s="106"/>
      <c r="I354" s="106"/>
      <c r="J354" s="106"/>
      <c r="K354" s="106"/>
      <c r="L354" s="106"/>
      <c r="M354" s="106"/>
    </row>
    <row r="355" spans="1:13" x14ac:dyDescent="0.2">
      <c r="A355" s="188" t="s">
        <v>116</v>
      </c>
      <c r="B355" s="106"/>
      <c r="C355" s="106"/>
      <c r="D355" s="106"/>
      <c r="E355" s="106"/>
      <c r="F355" s="106"/>
      <c r="G355" s="106"/>
      <c r="H355" s="106"/>
      <c r="I355" s="106"/>
      <c r="J355" s="106"/>
      <c r="K355" s="106"/>
      <c r="L355" s="106"/>
      <c r="M355" s="106"/>
    </row>
    <row r="356" spans="1:13" x14ac:dyDescent="0.2">
      <c r="A356" s="189" t="s">
        <v>734</v>
      </c>
      <c r="B356" s="190"/>
      <c r="C356" s="190"/>
      <c r="D356" s="191"/>
      <c r="E356" s="35" t="s">
        <v>735</v>
      </c>
      <c r="F356" s="35" t="s">
        <v>116</v>
      </c>
      <c r="G356" s="36" t="s">
        <v>117</v>
      </c>
      <c r="H356" s="36" t="s">
        <v>118</v>
      </c>
      <c r="I356" s="36" t="s">
        <v>119</v>
      </c>
      <c r="J356" s="36" t="s">
        <v>120</v>
      </c>
      <c r="K356" s="36" t="s">
        <v>121</v>
      </c>
      <c r="L356" s="36" t="s">
        <v>291</v>
      </c>
      <c r="M356" s="36" t="s">
        <v>122</v>
      </c>
    </row>
    <row r="357" spans="1:13" x14ac:dyDescent="0.2">
      <c r="A357" s="203" t="s">
        <v>736</v>
      </c>
      <c r="B357" s="206" t="s">
        <v>737</v>
      </c>
      <c r="C357" s="207"/>
      <c r="D357" s="208"/>
      <c r="E357" s="206" t="s">
        <v>534</v>
      </c>
      <c r="F357" s="40" t="s">
        <v>127</v>
      </c>
      <c r="G357" s="41">
        <v>0</v>
      </c>
      <c r="H357" s="41">
        <v>0</v>
      </c>
      <c r="I357" s="41">
        <v>0</v>
      </c>
      <c r="J357" s="41">
        <v>1</v>
      </c>
      <c r="K357" s="41">
        <v>0</v>
      </c>
      <c r="L357" s="41">
        <v>0</v>
      </c>
      <c r="M357" s="41">
        <v>1</v>
      </c>
    </row>
    <row r="358" spans="1:13" x14ac:dyDescent="0.2">
      <c r="A358" s="204"/>
      <c r="B358" s="209"/>
      <c r="C358" s="207"/>
      <c r="D358" s="208"/>
      <c r="E358" s="204"/>
      <c r="F358" s="40" t="s">
        <v>128</v>
      </c>
      <c r="G358" s="41">
        <v>0</v>
      </c>
      <c r="H358" s="41">
        <v>0</v>
      </c>
      <c r="I358" s="41">
        <v>0</v>
      </c>
      <c r="J358" s="41">
        <v>1</v>
      </c>
      <c r="K358" s="41">
        <v>0</v>
      </c>
      <c r="L358" s="41">
        <v>0</v>
      </c>
      <c r="M358" s="41">
        <v>0</v>
      </c>
    </row>
    <row r="359" spans="1:13" x14ac:dyDescent="0.2">
      <c r="A359" s="204"/>
      <c r="B359" s="210"/>
      <c r="C359" s="211"/>
      <c r="D359" s="212"/>
      <c r="E359" s="205"/>
      <c r="F359" s="40" t="s">
        <v>129</v>
      </c>
      <c r="G359" s="41">
        <v>0</v>
      </c>
      <c r="H359" s="41">
        <v>0</v>
      </c>
      <c r="I359" s="41">
        <v>0</v>
      </c>
      <c r="J359" s="41">
        <v>0</v>
      </c>
      <c r="K359" s="41">
        <v>0</v>
      </c>
      <c r="L359" s="41">
        <v>0</v>
      </c>
      <c r="M359" s="41">
        <v>0</v>
      </c>
    </row>
    <row r="360" spans="1:13" x14ac:dyDescent="0.2">
      <c r="A360" s="204"/>
      <c r="B360" s="171" t="s">
        <v>738</v>
      </c>
      <c r="C360" s="172"/>
      <c r="D360" s="172"/>
      <c r="E360" s="172"/>
      <c r="F360" s="151"/>
      <c r="G360" s="38"/>
      <c r="H360" s="38"/>
      <c r="I360" s="38"/>
      <c r="J360" s="38"/>
      <c r="K360" s="41"/>
      <c r="L360" s="41"/>
      <c r="M360" s="41"/>
    </row>
    <row r="361" spans="1:13" x14ac:dyDescent="0.2">
      <c r="A361" s="204"/>
      <c r="B361" s="213" t="s">
        <v>739</v>
      </c>
      <c r="C361" s="211"/>
      <c r="D361" s="211"/>
      <c r="E361" s="211"/>
      <c r="F361" s="212"/>
      <c r="G361" s="38"/>
      <c r="H361" s="38"/>
      <c r="I361" s="38"/>
      <c r="J361" s="38"/>
      <c r="K361" s="41"/>
      <c r="L361" s="41"/>
      <c r="M361" s="41"/>
    </row>
    <row r="362" spans="1:13" x14ac:dyDescent="0.2">
      <c r="A362" s="204"/>
      <c r="B362" s="39" t="s">
        <v>740</v>
      </c>
      <c r="C362" s="39" t="s">
        <v>741</v>
      </c>
      <c r="D362" s="40" t="s">
        <v>742</v>
      </c>
      <c r="E362" s="38"/>
      <c r="F362" s="39" t="s">
        <v>116</v>
      </c>
      <c r="G362" s="38"/>
      <c r="H362" s="38"/>
      <c r="I362" s="38"/>
      <c r="J362" s="38"/>
      <c r="K362" s="38"/>
      <c r="L362" s="38"/>
      <c r="M362" s="38"/>
    </row>
    <row r="363" spans="1:13" x14ac:dyDescent="0.2">
      <c r="A363" s="205"/>
      <c r="B363" s="39" t="s">
        <v>743</v>
      </c>
      <c r="C363" s="39" t="s">
        <v>744</v>
      </c>
      <c r="D363" s="40" t="s">
        <v>745</v>
      </c>
      <c r="E363" s="38"/>
      <c r="F363" s="39" t="s">
        <v>116</v>
      </c>
      <c r="G363" s="38"/>
      <c r="H363" s="38"/>
      <c r="I363" s="38"/>
      <c r="J363" s="38"/>
      <c r="K363" s="38"/>
      <c r="L363" s="38"/>
      <c r="M363" s="38"/>
    </row>
    <row r="364" spans="1:13" x14ac:dyDescent="0.2">
      <c r="A364" s="188" t="s">
        <v>116</v>
      </c>
      <c r="B364" s="106"/>
      <c r="C364" s="106"/>
      <c r="D364" s="106"/>
      <c r="E364" s="106"/>
      <c r="F364" s="106"/>
      <c r="G364" s="106"/>
      <c r="H364" s="106"/>
      <c r="I364" s="106"/>
      <c r="J364" s="106"/>
      <c r="K364" s="106"/>
      <c r="L364" s="106"/>
      <c r="M364" s="106"/>
    </row>
    <row r="365" spans="1:13" x14ac:dyDescent="0.2">
      <c r="A365" s="188" t="s">
        <v>116</v>
      </c>
      <c r="B365" s="106"/>
      <c r="C365" s="106"/>
      <c r="D365" s="106"/>
      <c r="E365" s="106"/>
      <c r="F365" s="106"/>
      <c r="G365" s="106"/>
      <c r="H365" s="106"/>
      <c r="I365" s="106"/>
      <c r="J365" s="106"/>
      <c r="K365" s="106"/>
      <c r="L365" s="106"/>
      <c r="M365" s="106"/>
    </row>
    <row r="366" spans="1:13" x14ac:dyDescent="0.2">
      <c r="A366" s="193" t="s">
        <v>746</v>
      </c>
      <c r="B366" s="194"/>
      <c r="C366" s="194"/>
      <c r="D366" s="194"/>
      <c r="E366" s="194"/>
      <c r="F366" s="194"/>
      <c r="G366" s="194"/>
      <c r="H366" s="194"/>
      <c r="I366" s="194"/>
      <c r="J366" s="194"/>
      <c r="K366" s="194"/>
      <c r="L366" s="194"/>
      <c r="M366" s="195"/>
    </row>
    <row r="367" spans="1:13" x14ac:dyDescent="0.2">
      <c r="A367" s="189" t="s">
        <v>747</v>
      </c>
      <c r="B367" s="190"/>
      <c r="C367" s="190"/>
      <c r="D367" s="191"/>
      <c r="E367" s="35" t="s">
        <v>748</v>
      </c>
      <c r="F367" s="35" t="s">
        <v>116</v>
      </c>
      <c r="G367" s="36" t="s">
        <v>117</v>
      </c>
      <c r="H367" s="36" t="s">
        <v>118</v>
      </c>
      <c r="I367" s="36" t="s">
        <v>119</v>
      </c>
      <c r="J367" s="36" t="s">
        <v>120</v>
      </c>
      <c r="K367" s="36" t="s">
        <v>121</v>
      </c>
      <c r="L367" s="36" t="s">
        <v>291</v>
      </c>
      <c r="M367" s="36" t="s">
        <v>122</v>
      </c>
    </row>
    <row r="368" spans="1:13" x14ac:dyDescent="0.2">
      <c r="A368" s="175" t="s">
        <v>749</v>
      </c>
      <c r="B368" s="196" t="s">
        <v>750</v>
      </c>
      <c r="C368" s="197"/>
      <c r="D368" s="198"/>
      <c r="E368" s="156" t="s">
        <v>264</v>
      </c>
      <c r="F368" s="18" t="s">
        <v>127</v>
      </c>
      <c r="G368" s="37">
        <v>0</v>
      </c>
      <c r="H368" s="37">
        <v>0</v>
      </c>
      <c r="I368" s="37">
        <v>1</v>
      </c>
      <c r="J368" s="37">
        <v>1</v>
      </c>
      <c r="K368" s="37">
        <v>1</v>
      </c>
      <c r="L368" s="37">
        <v>0</v>
      </c>
      <c r="M368" s="37">
        <v>3</v>
      </c>
    </row>
    <row r="369" spans="1:13" x14ac:dyDescent="0.2">
      <c r="A369" s="176"/>
      <c r="B369" s="199"/>
      <c r="C369" s="197"/>
      <c r="D369" s="198"/>
      <c r="E369" s="176"/>
      <c r="F369" s="18" t="s">
        <v>128</v>
      </c>
      <c r="G369" s="37">
        <v>0</v>
      </c>
      <c r="H369" s="37">
        <v>0</v>
      </c>
      <c r="I369" s="37">
        <v>1</v>
      </c>
      <c r="J369" s="37">
        <v>1</v>
      </c>
      <c r="K369" s="37">
        <v>0</v>
      </c>
      <c r="L369" s="37">
        <v>0</v>
      </c>
      <c r="M369" s="37">
        <v>12</v>
      </c>
    </row>
    <row r="370" spans="1:13" x14ac:dyDescent="0.2">
      <c r="A370" s="176"/>
      <c r="B370" s="200"/>
      <c r="C370" s="201"/>
      <c r="D370" s="202"/>
      <c r="E370" s="177"/>
      <c r="F370" s="18" t="s">
        <v>129</v>
      </c>
      <c r="G370" s="37">
        <v>0</v>
      </c>
      <c r="H370" s="37">
        <v>0</v>
      </c>
      <c r="I370" s="37">
        <v>8</v>
      </c>
      <c r="J370" s="37">
        <v>4</v>
      </c>
      <c r="K370" s="37">
        <v>1</v>
      </c>
      <c r="L370" s="37">
        <v>0</v>
      </c>
      <c r="M370" s="37">
        <v>13</v>
      </c>
    </row>
    <row r="371" spans="1:13" x14ac:dyDescent="0.2">
      <c r="A371" s="176"/>
      <c r="B371" s="171" t="s">
        <v>751</v>
      </c>
      <c r="C371" s="172"/>
      <c r="D371" s="172"/>
      <c r="E371" s="172"/>
      <c r="F371" s="151"/>
      <c r="G371" s="32"/>
      <c r="H371" s="32"/>
      <c r="I371" s="32"/>
      <c r="J371" s="32"/>
      <c r="K371" s="32"/>
      <c r="L371" s="32"/>
      <c r="M371" s="32"/>
    </row>
    <row r="372" spans="1:13" x14ac:dyDescent="0.2">
      <c r="A372" s="176"/>
      <c r="B372" s="169" t="s">
        <v>752</v>
      </c>
      <c r="C372" s="170"/>
      <c r="D372" s="170"/>
      <c r="E372" s="170"/>
      <c r="F372" s="157"/>
      <c r="G372" s="32"/>
      <c r="H372" s="32"/>
      <c r="I372" s="32"/>
      <c r="J372" s="32"/>
      <c r="K372" s="32"/>
      <c r="L372" s="32"/>
      <c r="M372" s="32"/>
    </row>
    <row r="373" spans="1:13" x14ac:dyDescent="0.2">
      <c r="A373" s="176"/>
      <c r="B373" s="13" t="s">
        <v>753</v>
      </c>
      <c r="C373" s="13" t="s">
        <v>754</v>
      </c>
      <c r="D373" s="18" t="s">
        <v>755</v>
      </c>
      <c r="E373" s="32"/>
      <c r="F373" s="13" t="s">
        <v>116</v>
      </c>
      <c r="G373" s="32"/>
      <c r="H373" s="32"/>
      <c r="I373" s="32"/>
      <c r="J373" s="32"/>
      <c r="K373" s="32"/>
      <c r="L373" s="32"/>
      <c r="M373" s="32"/>
    </row>
    <row r="374" spans="1:13" x14ac:dyDescent="0.2">
      <c r="A374" s="177"/>
      <c r="B374" s="13" t="s">
        <v>756</v>
      </c>
      <c r="C374" s="13" t="s">
        <v>757</v>
      </c>
      <c r="D374" s="18" t="s">
        <v>758</v>
      </c>
      <c r="E374" s="32"/>
      <c r="F374" s="13" t="s">
        <v>116</v>
      </c>
      <c r="G374" s="32"/>
      <c r="H374" s="32"/>
      <c r="I374" s="32"/>
      <c r="J374" s="32"/>
      <c r="K374" s="32"/>
      <c r="L374" s="32"/>
      <c r="M374" s="32"/>
    </row>
    <row r="375" spans="1:13" x14ac:dyDescent="0.2">
      <c r="A375" s="188" t="s">
        <v>116</v>
      </c>
      <c r="B375" s="106"/>
      <c r="C375" s="106"/>
      <c r="D375" s="106"/>
      <c r="E375" s="106"/>
      <c r="F375" s="106"/>
      <c r="G375" s="106"/>
      <c r="H375" s="106"/>
      <c r="I375" s="106"/>
      <c r="J375" s="106"/>
      <c r="K375" s="106"/>
      <c r="L375" s="106"/>
      <c r="M375" s="106"/>
    </row>
    <row r="376" spans="1:13" x14ac:dyDescent="0.2">
      <c r="A376" s="188" t="s">
        <v>116</v>
      </c>
      <c r="B376" s="106"/>
      <c r="C376" s="106"/>
      <c r="D376" s="106"/>
      <c r="E376" s="106"/>
      <c r="F376" s="106"/>
      <c r="G376" s="106"/>
      <c r="H376" s="106"/>
      <c r="I376" s="106"/>
      <c r="J376" s="106"/>
      <c r="K376" s="106"/>
      <c r="L376" s="106"/>
      <c r="M376" s="106"/>
    </row>
    <row r="377" spans="1:13" x14ac:dyDescent="0.2">
      <c r="A377" s="189" t="s">
        <v>759</v>
      </c>
      <c r="B377" s="190"/>
      <c r="C377" s="190"/>
      <c r="D377" s="191"/>
      <c r="E377" s="35" t="s">
        <v>760</v>
      </c>
      <c r="F377" s="35" t="s">
        <v>116</v>
      </c>
      <c r="G377" s="36" t="s">
        <v>117</v>
      </c>
      <c r="H377" s="36" t="s">
        <v>118</v>
      </c>
      <c r="I377" s="36" t="s">
        <v>119</v>
      </c>
      <c r="J377" s="36" t="s">
        <v>120</v>
      </c>
      <c r="K377" s="36" t="s">
        <v>121</v>
      </c>
      <c r="L377" s="36" t="s">
        <v>291</v>
      </c>
      <c r="M377" s="36" t="s">
        <v>122</v>
      </c>
    </row>
    <row r="378" spans="1:13" x14ac:dyDescent="0.2">
      <c r="A378" s="175" t="s">
        <v>761</v>
      </c>
      <c r="B378" s="156" t="s">
        <v>762</v>
      </c>
      <c r="C378" s="106"/>
      <c r="D378" s="178"/>
      <c r="E378" s="156" t="s">
        <v>521</v>
      </c>
      <c r="F378" s="18" t="s">
        <v>127</v>
      </c>
      <c r="G378" s="37">
        <v>0</v>
      </c>
      <c r="H378" s="37">
        <v>8</v>
      </c>
      <c r="I378" s="37">
        <v>9</v>
      </c>
      <c r="J378" s="37">
        <v>9</v>
      </c>
      <c r="K378" s="37">
        <v>0</v>
      </c>
      <c r="L378" s="37">
        <v>0</v>
      </c>
      <c r="M378" s="37">
        <v>26</v>
      </c>
    </row>
    <row r="379" spans="1:13" x14ac:dyDescent="0.2">
      <c r="A379" s="176"/>
      <c r="B379" s="179"/>
      <c r="C379" s="106"/>
      <c r="D379" s="178"/>
      <c r="E379" s="176"/>
      <c r="F379" s="18" t="s">
        <v>128</v>
      </c>
      <c r="G379" s="37">
        <v>0</v>
      </c>
      <c r="H379" s="37">
        <v>8</v>
      </c>
      <c r="I379" s="37">
        <v>9</v>
      </c>
      <c r="J379" s="37">
        <v>10</v>
      </c>
      <c r="K379" s="37">
        <v>0</v>
      </c>
      <c r="L379" s="37">
        <v>0</v>
      </c>
      <c r="M379" s="37">
        <v>28</v>
      </c>
    </row>
    <row r="380" spans="1:13" x14ac:dyDescent="0.2">
      <c r="A380" s="176"/>
      <c r="B380" s="180"/>
      <c r="C380" s="170"/>
      <c r="D380" s="157"/>
      <c r="E380" s="177"/>
      <c r="F380" s="18" t="s">
        <v>129</v>
      </c>
      <c r="G380" s="37">
        <v>0</v>
      </c>
      <c r="H380" s="37">
        <v>0</v>
      </c>
      <c r="I380" s="37">
        <v>0</v>
      </c>
      <c r="J380" s="37">
        <v>28</v>
      </c>
      <c r="K380" s="37">
        <v>0</v>
      </c>
      <c r="L380" s="37">
        <v>0</v>
      </c>
      <c r="M380" s="37">
        <v>28</v>
      </c>
    </row>
    <row r="381" spans="1:13" x14ac:dyDescent="0.2">
      <c r="A381" s="176"/>
      <c r="B381" s="171" t="s">
        <v>763</v>
      </c>
      <c r="C381" s="172"/>
      <c r="D381" s="172"/>
      <c r="E381" s="172"/>
      <c r="F381" s="151"/>
      <c r="G381" s="32"/>
      <c r="H381" s="32"/>
      <c r="I381" s="32"/>
      <c r="J381" s="37"/>
      <c r="K381" s="37"/>
      <c r="L381" s="37"/>
      <c r="M381" s="37"/>
    </row>
    <row r="382" spans="1:13" x14ac:dyDescent="0.2">
      <c r="A382" s="176"/>
      <c r="B382" s="169" t="s">
        <v>764</v>
      </c>
      <c r="C382" s="170"/>
      <c r="D382" s="170"/>
      <c r="E382" s="170"/>
      <c r="F382" s="157"/>
      <c r="G382" s="32"/>
      <c r="H382" s="32"/>
      <c r="I382" s="32"/>
      <c r="J382" s="32"/>
      <c r="K382" s="32"/>
      <c r="L382" s="32"/>
      <c r="M382" s="32"/>
    </row>
    <row r="383" spans="1:13" x14ac:dyDescent="0.2">
      <c r="A383" s="176"/>
      <c r="B383" s="13" t="s">
        <v>765</v>
      </c>
      <c r="C383" s="13" t="s">
        <v>766</v>
      </c>
      <c r="D383" s="18" t="s">
        <v>767</v>
      </c>
      <c r="E383" s="32"/>
      <c r="F383" s="13" t="s">
        <v>116</v>
      </c>
      <c r="G383" s="32"/>
      <c r="H383" s="32"/>
      <c r="I383" s="32"/>
      <c r="J383" s="32"/>
      <c r="K383" s="32"/>
      <c r="L383" s="32"/>
      <c r="M383" s="32"/>
    </row>
    <row r="384" spans="1:13" x14ac:dyDescent="0.2">
      <c r="A384" s="177"/>
      <c r="B384" s="13" t="s">
        <v>768</v>
      </c>
      <c r="C384" s="13" t="s">
        <v>769</v>
      </c>
      <c r="D384" s="18" t="s">
        <v>770</v>
      </c>
      <c r="E384" s="32"/>
      <c r="F384" s="13" t="s">
        <v>116</v>
      </c>
      <c r="G384" s="32"/>
      <c r="H384" s="32"/>
      <c r="I384" s="32"/>
      <c r="J384" s="32"/>
      <c r="K384" s="32"/>
      <c r="L384" s="32"/>
      <c r="M384" s="32"/>
    </row>
    <row r="385" spans="1:13" x14ac:dyDescent="0.2">
      <c r="A385" s="188" t="s">
        <v>116</v>
      </c>
      <c r="B385" s="106"/>
      <c r="C385" s="106"/>
      <c r="D385" s="106"/>
      <c r="E385" s="106"/>
      <c r="F385" s="106"/>
      <c r="G385" s="106"/>
      <c r="H385" s="106"/>
      <c r="I385" s="106"/>
      <c r="J385" s="106"/>
      <c r="K385" s="106"/>
      <c r="L385" s="106"/>
      <c r="M385" s="106"/>
    </row>
    <row r="386" spans="1:13" x14ac:dyDescent="0.2">
      <c r="A386" s="188" t="s">
        <v>116</v>
      </c>
      <c r="B386" s="106"/>
      <c r="C386" s="106"/>
      <c r="D386" s="106"/>
      <c r="E386" s="106"/>
      <c r="F386" s="106"/>
      <c r="G386" s="106"/>
      <c r="H386" s="106"/>
      <c r="I386" s="106"/>
      <c r="J386" s="106"/>
      <c r="K386" s="106"/>
      <c r="L386" s="106"/>
      <c r="M386" s="106"/>
    </row>
    <row r="387" spans="1:13" x14ac:dyDescent="0.2">
      <c r="A387" s="189" t="s">
        <v>771</v>
      </c>
      <c r="B387" s="190"/>
      <c r="C387" s="190"/>
      <c r="D387" s="191"/>
      <c r="E387" s="35" t="s">
        <v>772</v>
      </c>
      <c r="F387" s="35" t="s">
        <v>116</v>
      </c>
      <c r="G387" s="36" t="s">
        <v>117</v>
      </c>
      <c r="H387" s="36" t="s">
        <v>118</v>
      </c>
      <c r="I387" s="36" t="s">
        <v>119</v>
      </c>
      <c r="J387" s="36" t="s">
        <v>120</v>
      </c>
      <c r="K387" s="36" t="s">
        <v>121</v>
      </c>
      <c r="L387" s="36" t="s">
        <v>291</v>
      </c>
      <c r="M387" s="36" t="s">
        <v>122</v>
      </c>
    </row>
    <row r="388" spans="1:13" x14ac:dyDescent="0.2">
      <c r="A388" s="175" t="s">
        <v>773</v>
      </c>
      <c r="B388" s="156" t="s">
        <v>774</v>
      </c>
      <c r="C388" s="106"/>
      <c r="D388" s="178"/>
      <c r="E388" s="156" t="s">
        <v>700</v>
      </c>
      <c r="F388" s="18" t="s">
        <v>127</v>
      </c>
      <c r="G388" s="37">
        <v>0</v>
      </c>
      <c r="H388" s="37">
        <v>0</v>
      </c>
      <c r="I388" s="37">
        <v>7</v>
      </c>
      <c r="J388" s="37">
        <v>0</v>
      </c>
      <c r="K388" s="37">
        <v>0</v>
      </c>
      <c r="L388" s="37">
        <v>0</v>
      </c>
      <c r="M388" s="37">
        <v>7</v>
      </c>
    </row>
    <row r="389" spans="1:13" x14ac:dyDescent="0.2">
      <c r="A389" s="176"/>
      <c r="B389" s="179"/>
      <c r="C389" s="106"/>
      <c r="D389" s="178"/>
      <c r="E389" s="176"/>
      <c r="F389" s="18" t="s">
        <v>128</v>
      </c>
      <c r="G389" s="37">
        <v>0</v>
      </c>
      <c r="H389" s="37">
        <v>0</v>
      </c>
      <c r="I389" s="37">
        <v>0</v>
      </c>
      <c r="J389" s="37">
        <v>0</v>
      </c>
      <c r="K389" s="37">
        <v>0</v>
      </c>
      <c r="L389" s="37">
        <v>0</v>
      </c>
      <c r="M389" s="37">
        <v>7</v>
      </c>
    </row>
    <row r="390" spans="1:13" x14ac:dyDescent="0.2">
      <c r="A390" s="176"/>
      <c r="B390" s="180"/>
      <c r="C390" s="170"/>
      <c r="D390" s="157"/>
      <c r="E390" s="177"/>
      <c r="F390" s="18" t="s">
        <v>129</v>
      </c>
      <c r="G390" s="37">
        <v>0</v>
      </c>
      <c r="H390" s="37">
        <v>0</v>
      </c>
      <c r="I390" s="37">
        <v>0</v>
      </c>
      <c r="J390" s="37">
        <v>1</v>
      </c>
      <c r="K390" s="37">
        <v>6</v>
      </c>
      <c r="L390" s="37">
        <v>0</v>
      </c>
      <c r="M390" s="37">
        <v>7</v>
      </c>
    </row>
    <row r="391" spans="1:13" x14ac:dyDescent="0.2">
      <c r="A391" s="176"/>
      <c r="B391" s="171" t="s">
        <v>775</v>
      </c>
      <c r="C391" s="172"/>
      <c r="D391" s="172"/>
      <c r="E391" s="172"/>
      <c r="F391" s="151"/>
      <c r="G391" s="32"/>
      <c r="H391" s="32"/>
      <c r="I391" s="32"/>
      <c r="J391" s="37"/>
      <c r="K391" s="37"/>
      <c r="L391" s="37"/>
      <c r="M391" s="37"/>
    </row>
    <row r="392" spans="1:13" x14ac:dyDescent="0.2">
      <c r="A392" s="176"/>
      <c r="B392" s="169" t="s">
        <v>776</v>
      </c>
      <c r="C392" s="170"/>
      <c r="D392" s="170"/>
      <c r="E392" s="170"/>
      <c r="F392" s="157"/>
      <c r="G392" s="32"/>
      <c r="H392" s="32"/>
      <c r="I392" s="32"/>
      <c r="J392" s="32"/>
      <c r="K392" s="32"/>
      <c r="L392" s="32"/>
      <c r="M392" s="32"/>
    </row>
    <row r="393" spans="1:13" x14ac:dyDescent="0.2">
      <c r="A393" s="176"/>
      <c r="B393" s="13" t="s">
        <v>777</v>
      </c>
      <c r="C393" s="13" t="s">
        <v>778</v>
      </c>
      <c r="D393" s="18" t="s">
        <v>779</v>
      </c>
      <c r="E393" s="32"/>
      <c r="F393" s="13" t="s">
        <v>116</v>
      </c>
      <c r="G393" s="32"/>
      <c r="H393" s="32"/>
      <c r="I393" s="32"/>
      <c r="J393" s="32"/>
      <c r="K393" s="32"/>
      <c r="L393" s="32"/>
      <c r="M393" s="32"/>
    </row>
    <row r="394" spans="1:13" x14ac:dyDescent="0.2">
      <c r="A394" s="177"/>
      <c r="B394" s="13" t="s">
        <v>780</v>
      </c>
      <c r="C394" s="13" t="s">
        <v>781</v>
      </c>
      <c r="D394" s="18" t="s">
        <v>782</v>
      </c>
      <c r="E394" s="32"/>
      <c r="F394" s="13" t="s">
        <v>116</v>
      </c>
      <c r="G394" s="32"/>
      <c r="H394" s="32"/>
      <c r="I394" s="32"/>
      <c r="J394" s="32"/>
      <c r="K394" s="32"/>
      <c r="L394" s="32"/>
      <c r="M394" s="32"/>
    </row>
    <row r="395" spans="1:13" x14ac:dyDescent="0.2">
      <c r="A395" s="188" t="s">
        <v>116</v>
      </c>
      <c r="B395" s="106"/>
      <c r="C395" s="106"/>
      <c r="D395" s="106"/>
      <c r="E395" s="106"/>
      <c r="F395" s="106"/>
      <c r="G395" s="106"/>
      <c r="H395" s="106"/>
      <c r="I395" s="106"/>
      <c r="J395" s="106"/>
      <c r="K395" s="106"/>
      <c r="L395" s="106"/>
      <c r="M395" s="106"/>
    </row>
    <row r="396" spans="1:13" ht="13.5" thickBot="1" x14ac:dyDescent="0.25">
      <c r="A396" s="188" t="s">
        <v>116</v>
      </c>
      <c r="B396" s="106"/>
      <c r="C396" s="106"/>
      <c r="D396" s="106"/>
      <c r="E396" s="106"/>
      <c r="F396" s="106"/>
      <c r="G396" s="106"/>
      <c r="H396" s="106"/>
      <c r="I396" s="106"/>
      <c r="J396" s="106"/>
      <c r="K396" s="106"/>
      <c r="L396" s="106"/>
      <c r="M396" s="106"/>
    </row>
    <row r="397" spans="1:13" ht="13.5" thickBot="1" x14ac:dyDescent="0.25">
      <c r="A397" s="189" t="s">
        <v>783</v>
      </c>
      <c r="B397" s="190"/>
      <c r="C397" s="190"/>
      <c r="D397" s="191"/>
      <c r="E397" s="35" t="s">
        <v>784</v>
      </c>
      <c r="F397" s="35" t="s">
        <v>116</v>
      </c>
      <c r="G397" s="36" t="s">
        <v>117</v>
      </c>
      <c r="H397" s="36" t="s">
        <v>118</v>
      </c>
      <c r="I397" s="36" t="s">
        <v>119</v>
      </c>
      <c r="J397" s="36" t="s">
        <v>120</v>
      </c>
      <c r="K397" s="36" t="s">
        <v>121</v>
      </c>
      <c r="L397" s="36" t="s">
        <v>291</v>
      </c>
      <c r="M397" s="36" t="s">
        <v>122</v>
      </c>
    </row>
    <row r="398" spans="1:13" ht="13.5" thickBot="1" x14ac:dyDescent="0.25">
      <c r="A398" s="175" t="s">
        <v>785</v>
      </c>
      <c r="B398" s="156" t="s">
        <v>786</v>
      </c>
      <c r="C398" s="106"/>
      <c r="D398" s="178"/>
      <c r="E398" s="156" t="s">
        <v>358</v>
      </c>
      <c r="F398" s="18" t="s">
        <v>127</v>
      </c>
      <c r="G398" s="37">
        <v>0</v>
      </c>
      <c r="H398" s="37">
        <v>0</v>
      </c>
      <c r="I398" s="37">
        <v>0</v>
      </c>
      <c r="J398" s="37">
        <v>1</v>
      </c>
      <c r="K398" s="37">
        <v>0</v>
      </c>
      <c r="L398" s="37">
        <v>0</v>
      </c>
      <c r="M398" s="37">
        <v>1</v>
      </c>
    </row>
    <row r="399" spans="1:13" ht="13.5" thickBot="1" x14ac:dyDescent="0.25">
      <c r="A399" s="176"/>
      <c r="B399" s="179"/>
      <c r="C399" s="106"/>
      <c r="D399" s="178"/>
      <c r="E399" s="176"/>
      <c r="F399" s="18" t="s">
        <v>128</v>
      </c>
      <c r="G399" s="37">
        <v>0</v>
      </c>
      <c r="H399" s="37">
        <v>0</v>
      </c>
      <c r="I399" s="37">
        <v>0</v>
      </c>
      <c r="J399" s="37">
        <v>1</v>
      </c>
      <c r="K399" s="37">
        <v>1</v>
      </c>
      <c r="L399" s="37">
        <v>1</v>
      </c>
      <c r="M399" s="37">
        <v>1</v>
      </c>
    </row>
    <row r="400" spans="1:13" ht="13.5" thickBot="1" x14ac:dyDescent="0.25">
      <c r="A400" s="176"/>
      <c r="B400" s="180"/>
      <c r="C400" s="170"/>
      <c r="D400" s="157"/>
      <c r="E400" s="177"/>
      <c r="F400" s="18" t="s">
        <v>129</v>
      </c>
      <c r="G400" s="37">
        <v>0</v>
      </c>
      <c r="H400" s="37">
        <v>0</v>
      </c>
      <c r="I400" s="37">
        <v>0</v>
      </c>
      <c r="J400" s="37">
        <v>0</v>
      </c>
      <c r="K400" s="37">
        <v>0</v>
      </c>
      <c r="L400" s="37">
        <v>0</v>
      </c>
      <c r="M400" s="37">
        <v>0</v>
      </c>
    </row>
    <row r="401" spans="1:13" ht="13.5" thickBot="1" x14ac:dyDescent="0.25">
      <c r="A401" s="176"/>
      <c r="B401" s="171" t="s">
        <v>787</v>
      </c>
      <c r="C401" s="172"/>
      <c r="D401" s="172"/>
      <c r="E401" s="172"/>
      <c r="F401" s="151"/>
      <c r="G401" s="32"/>
      <c r="H401" s="32"/>
      <c r="I401" s="32"/>
      <c r="J401" s="32"/>
      <c r="K401" s="37"/>
      <c r="L401" s="37"/>
      <c r="M401" s="37"/>
    </row>
    <row r="402" spans="1:13" ht="13.5" thickBot="1" x14ac:dyDescent="0.25">
      <c r="A402" s="176"/>
      <c r="B402" s="169" t="s">
        <v>788</v>
      </c>
      <c r="C402" s="170"/>
      <c r="D402" s="170"/>
      <c r="E402" s="170"/>
      <c r="F402" s="157"/>
      <c r="G402" s="32"/>
      <c r="H402" s="32"/>
      <c r="I402" s="32"/>
      <c r="J402" s="32"/>
      <c r="K402" s="37"/>
      <c r="L402" s="37"/>
      <c r="M402" s="37"/>
    </row>
    <row r="403" spans="1:13" ht="13.5" thickBot="1" x14ac:dyDescent="0.25">
      <c r="A403" s="176"/>
      <c r="B403" s="13" t="s">
        <v>789</v>
      </c>
      <c r="C403" s="13" t="s">
        <v>790</v>
      </c>
      <c r="D403" s="18" t="s">
        <v>791</v>
      </c>
      <c r="E403" s="32"/>
      <c r="F403" s="13" t="s">
        <v>116</v>
      </c>
      <c r="G403" s="32"/>
      <c r="H403" s="32"/>
      <c r="I403" s="32"/>
      <c r="J403" s="32"/>
      <c r="K403" s="32"/>
      <c r="L403" s="32"/>
      <c r="M403" s="32"/>
    </row>
    <row r="404" spans="1:13" x14ac:dyDescent="0.2">
      <c r="A404" s="177"/>
      <c r="B404" s="13" t="s">
        <v>792</v>
      </c>
      <c r="C404" s="13" t="s">
        <v>793</v>
      </c>
      <c r="D404" s="18" t="s">
        <v>794</v>
      </c>
      <c r="E404" s="32"/>
      <c r="F404" s="13" t="s">
        <v>116</v>
      </c>
      <c r="G404" s="32"/>
      <c r="H404" s="32"/>
      <c r="I404" s="32"/>
      <c r="J404" s="32"/>
      <c r="K404" s="32"/>
      <c r="L404" s="32"/>
      <c r="M404" s="32"/>
    </row>
    <row r="405" spans="1:13" x14ac:dyDescent="0.2">
      <c r="A405" s="188" t="s">
        <v>116</v>
      </c>
      <c r="B405" s="106"/>
      <c r="C405" s="106"/>
      <c r="D405" s="106"/>
      <c r="E405" s="106"/>
      <c r="F405" s="106"/>
      <c r="G405" s="106"/>
      <c r="H405" s="106"/>
      <c r="I405" s="106"/>
      <c r="J405" s="106"/>
      <c r="K405" s="106"/>
      <c r="L405" s="106"/>
      <c r="M405" s="106"/>
    </row>
    <row r="406" spans="1:13" x14ac:dyDescent="0.2">
      <c r="A406" s="188" t="s">
        <v>116</v>
      </c>
      <c r="B406" s="106"/>
      <c r="C406" s="106"/>
      <c r="D406" s="106"/>
      <c r="E406" s="106"/>
      <c r="F406" s="106"/>
      <c r="G406" s="106"/>
      <c r="H406" s="106"/>
      <c r="I406" s="106"/>
      <c r="J406" s="106"/>
      <c r="K406" s="106"/>
      <c r="L406" s="106"/>
      <c r="M406" s="106"/>
    </row>
    <row r="407" spans="1:13" x14ac:dyDescent="0.2">
      <c r="A407" s="189" t="s">
        <v>795</v>
      </c>
      <c r="B407" s="190"/>
      <c r="C407" s="190"/>
      <c r="D407" s="191"/>
      <c r="E407" s="35" t="s">
        <v>796</v>
      </c>
      <c r="F407" s="35" t="s">
        <v>116</v>
      </c>
      <c r="G407" s="36" t="s">
        <v>117</v>
      </c>
      <c r="H407" s="36" t="s">
        <v>118</v>
      </c>
      <c r="I407" s="36" t="s">
        <v>119</v>
      </c>
      <c r="J407" s="36" t="s">
        <v>120</v>
      </c>
      <c r="K407" s="36" t="s">
        <v>121</v>
      </c>
      <c r="L407" s="36" t="s">
        <v>291</v>
      </c>
      <c r="M407" s="36" t="s">
        <v>122</v>
      </c>
    </row>
    <row r="408" spans="1:13" x14ac:dyDescent="0.2">
      <c r="A408" s="203" t="s">
        <v>797</v>
      </c>
      <c r="B408" s="206" t="s">
        <v>798</v>
      </c>
      <c r="C408" s="207"/>
      <c r="D408" s="208"/>
      <c r="E408" s="206" t="s">
        <v>358</v>
      </c>
      <c r="F408" s="40" t="s">
        <v>127</v>
      </c>
      <c r="G408" s="41">
        <v>0</v>
      </c>
      <c r="H408" s="41">
        <v>0</v>
      </c>
      <c r="I408" s="41">
        <v>1</v>
      </c>
      <c r="J408" s="41">
        <v>0</v>
      </c>
      <c r="K408" s="41">
        <v>0</v>
      </c>
      <c r="L408" s="38"/>
      <c r="M408" s="41">
        <v>1</v>
      </c>
    </row>
    <row r="409" spans="1:13" x14ac:dyDescent="0.2">
      <c r="A409" s="204"/>
      <c r="B409" s="209"/>
      <c r="C409" s="207"/>
      <c r="D409" s="208"/>
      <c r="E409" s="204"/>
      <c r="F409" s="40" t="s">
        <v>128</v>
      </c>
      <c r="G409" s="41">
        <v>0</v>
      </c>
      <c r="H409" s="41">
        <v>0</v>
      </c>
      <c r="I409" s="41">
        <v>0</v>
      </c>
      <c r="J409" s="41">
        <v>0</v>
      </c>
      <c r="K409" s="41">
        <v>0</v>
      </c>
      <c r="L409" s="38"/>
      <c r="M409" s="41">
        <v>1</v>
      </c>
    </row>
    <row r="410" spans="1:13" x14ac:dyDescent="0.2">
      <c r="A410" s="204"/>
      <c r="B410" s="210"/>
      <c r="C410" s="211"/>
      <c r="D410" s="212"/>
      <c r="E410" s="205"/>
      <c r="F410" s="40" t="s">
        <v>129</v>
      </c>
      <c r="G410" s="41">
        <v>0</v>
      </c>
      <c r="H410" s="41">
        <v>0</v>
      </c>
      <c r="I410" s="41">
        <v>0</v>
      </c>
      <c r="J410" s="41">
        <v>0</v>
      </c>
      <c r="K410" s="41">
        <v>0</v>
      </c>
      <c r="L410" s="41">
        <v>0</v>
      </c>
      <c r="M410" s="41">
        <v>0</v>
      </c>
    </row>
    <row r="411" spans="1:13" x14ac:dyDescent="0.2">
      <c r="A411" s="204"/>
      <c r="B411" s="171" t="s">
        <v>799</v>
      </c>
      <c r="C411" s="172"/>
      <c r="D411" s="172"/>
      <c r="E411" s="172"/>
      <c r="F411" s="151"/>
      <c r="G411" s="38"/>
      <c r="H411" s="38"/>
      <c r="I411" s="38"/>
      <c r="J411" s="38"/>
      <c r="K411" s="38"/>
      <c r="L411" s="38"/>
      <c r="M411" s="38"/>
    </row>
    <row r="412" spans="1:13" x14ac:dyDescent="0.2">
      <c r="A412" s="204"/>
      <c r="B412" s="213" t="s">
        <v>800</v>
      </c>
      <c r="C412" s="211"/>
      <c r="D412" s="211"/>
      <c r="E412" s="211"/>
      <c r="F412" s="212"/>
      <c r="G412" s="38"/>
      <c r="H412" s="38"/>
      <c r="I412" s="38"/>
      <c r="J412" s="38"/>
      <c r="K412" s="38"/>
      <c r="L412" s="38"/>
      <c r="M412" s="38"/>
    </row>
    <row r="413" spans="1:13" x14ac:dyDescent="0.2">
      <c r="A413" s="204"/>
      <c r="B413" s="39" t="s">
        <v>801</v>
      </c>
      <c r="C413" s="39" t="s">
        <v>802</v>
      </c>
      <c r="D413" s="40" t="s">
        <v>803</v>
      </c>
      <c r="E413" s="38"/>
      <c r="F413" s="39" t="s">
        <v>116</v>
      </c>
      <c r="G413" s="38"/>
      <c r="H413" s="38"/>
      <c r="I413" s="38"/>
      <c r="J413" s="38"/>
      <c r="K413" s="38"/>
      <c r="L413" s="38"/>
      <c r="M413" s="38"/>
    </row>
    <row r="414" spans="1:13" x14ac:dyDescent="0.2">
      <c r="A414" s="205"/>
      <c r="B414" s="39" t="s">
        <v>804</v>
      </c>
      <c r="C414" s="39" t="s">
        <v>805</v>
      </c>
      <c r="D414" s="40" t="s">
        <v>806</v>
      </c>
      <c r="E414" s="38"/>
      <c r="F414" s="39" t="s">
        <v>116</v>
      </c>
      <c r="G414" s="38"/>
      <c r="H414" s="38"/>
      <c r="I414" s="38"/>
      <c r="J414" s="38"/>
      <c r="K414" s="38"/>
      <c r="L414" s="38"/>
      <c r="M414" s="38"/>
    </row>
    <row r="415" spans="1:13" x14ac:dyDescent="0.2">
      <c r="A415" s="188" t="s">
        <v>116</v>
      </c>
      <c r="B415" s="106"/>
      <c r="C415" s="106"/>
      <c r="D415" s="106"/>
      <c r="E415" s="106"/>
      <c r="F415" s="106"/>
      <c r="G415" s="106"/>
      <c r="H415" s="106"/>
      <c r="I415" s="106"/>
      <c r="J415" s="106"/>
      <c r="K415" s="106"/>
      <c r="L415" s="106"/>
      <c r="M415" s="106"/>
    </row>
    <row r="416" spans="1:13" x14ac:dyDescent="0.2">
      <c r="A416" s="188" t="s">
        <v>116</v>
      </c>
      <c r="B416" s="106"/>
      <c r="C416" s="106"/>
      <c r="D416" s="106"/>
      <c r="E416" s="106"/>
      <c r="F416" s="106"/>
      <c r="G416" s="106"/>
      <c r="H416" s="106"/>
      <c r="I416" s="106"/>
      <c r="J416" s="106"/>
      <c r="K416" s="106"/>
      <c r="L416" s="106"/>
      <c r="M416" s="106"/>
    </row>
    <row r="417" spans="1:20" x14ac:dyDescent="0.2">
      <c r="A417" s="189" t="s">
        <v>807</v>
      </c>
      <c r="B417" s="190"/>
      <c r="C417" s="190"/>
      <c r="D417" s="191"/>
      <c r="E417" s="35" t="s">
        <v>808</v>
      </c>
      <c r="F417" s="35" t="s">
        <v>116</v>
      </c>
      <c r="G417" s="36" t="s">
        <v>117</v>
      </c>
      <c r="H417" s="36" t="s">
        <v>118</v>
      </c>
      <c r="I417" s="36" t="s">
        <v>119</v>
      </c>
      <c r="J417" s="36" t="s">
        <v>120</v>
      </c>
      <c r="K417" s="36" t="s">
        <v>121</v>
      </c>
      <c r="L417" s="36" t="s">
        <v>291</v>
      </c>
      <c r="M417" s="36" t="s">
        <v>122</v>
      </c>
    </row>
    <row r="418" spans="1:20" x14ac:dyDescent="0.2">
      <c r="A418" s="175" t="s">
        <v>809</v>
      </c>
      <c r="B418" s="196" t="s">
        <v>810</v>
      </c>
      <c r="C418" s="197"/>
      <c r="D418" s="198"/>
      <c r="E418" s="156" t="s">
        <v>700</v>
      </c>
      <c r="F418" s="18" t="s">
        <v>127</v>
      </c>
      <c r="G418" s="37">
        <v>0</v>
      </c>
      <c r="H418" s="37">
        <v>0</v>
      </c>
      <c r="I418" s="37">
        <v>10</v>
      </c>
      <c r="J418" s="37">
        <v>10</v>
      </c>
      <c r="K418" s="37">
        <v>20</v>
      </c>
      <c r="L418" s="37">
        <v>0</v>
      </c>
      <c r="M418" s="37">
        <v>40</v>
      </c>
    </row>
    <row r="419" spans="1:20" x14ac:dyDescent="0.2">
      <c r="A419" s="176"/>
      <c r="B419" s="199"/>
      <c r="C419" s="197"/>
      <c r="D419" s="198"/>
      <c r="E419" s="176"/>
      <c r="F419" s="18" t="s">
        <v>128</v>
      </c>
      <c r="G419" s="37">
        <v>0</v>
      </c>
      <c r="H419" s="37">
        <v>0</v>
      </c>
      <c r="I419" s="37">
        <v>10</v>
      </c>
      <c r="J419" s="37">
        <v>10</v>
      </c>
      <c r="K419" s="37">
        <v>0</v>
      </c>
      <c r="L419" s="37">
        <v>0</v>
      </c>
      <c r="M419" s="37">
        <v>40</v>
      </c>
    </row>
    <row r="420" spans="1:20" x14ac:dyDescent="0.2">
      <c r="A420" s="176"/>
      <c r="B420" s="200"/>
      <c r="C420" s="201"/>
      <c r="D420" s="202"/>
      <c r="E420" s="177"/>
      <c r="F420" s="18" t="s">
        <v>129</v>
      </c>
      <c r="G420" s="37">
        <v>0</v>
      </c>
      <c r="H420" s="37">
        <v>0</v>
      </c>
      <c r="I420" s="37">
        <v>14</v>
      </c>
      <c r="J420" s="37">
        <v>14</v>
      </c>
      <c r="K420" s="37">
        <v>14</v>
      </c>
      <c r="L420" s="37">
        <v>0</v>
      </c>
      <c r="M420" s="37">
        <v>42</v>
      </c>
    </row>
    <row r="421" spans="1:20" x14ac:dyDescent="0.2">
      <c r="A421" s="176"/>
      <c r="B421" s="171" t="s">
        <v>811</v>
      </c>
      <c r="C421" s="172"/>
      <c r="D421" s="172"/>
      <c r="E421" s="172"/>
      <c r="F421" s="151"/>
      <c r="G421" s="32"/>
      <c r="H421" s="32"/>
      <c r="I421" s="37"/>
      <c r="J421" s="37"/>
      <c r="K421" s="37"/>
      <c r="L421" s="37"/>
      <c r="M421" s="37"/>
    </row>
    <row r="422" spans="1:20" x14ac:dyDescent="0.2">
      <c r="A422" s="176"/>
      <c r="B422" s="169" t="s">
        <v>812</v>
      </c>
      <c r="C422" s="170"/>
      <c r="D422" s="170"/>
      <c r="E422" s="170"/>
      <c r="F422" s="157"/>
      <c r="G422" s="32"/>
      <c r="H422" s="32"/>
      <c r="I422" s="32"/>
      <c r="J422" s="32"/>
      <c r="K422" s="32"/>
      <c r="L422" s="32"/>
      <c r="M422" s="32"/>
    </row>
    <row r="423" spans="1:20" x14ac:dyDescent="0.2">
      <c r="A423" s="176"/>
      <c r="B423" s="13" t="s">
        <v>813</v>
      </c>
      <c r="C423" s="13" t="s">
        <v>814</v>
      </c>
      <c r="D423" s="18" t="s">
        <v>815</v>
      </c>
      <c r="E423" s="32"/>
      <c r="F423" s="13" t="s">
        <v>116</v>
      </c>
      <c r="G423" s="32"/>
      <c r="H423" s="32"/>
      <c r="I423" s="32"/>
      <c r="J423" s="32"/>
      <c r="K423" s="32"/>
      <c r="L423" s="32"/>
      <c r="M423" s="32"/>
    </row>
    <row r="424" spans="1:20" x14ac:dyDescent="0.2">
      <c r="A424" s="177"/>
      <c r="B424" s="13" t="s">
        <v>816</v>
      </c>
      <c r="C424" s="13" t="s">
        <v>817</v>
      </c>
      <c r="D424" s="18" t="s">
        <v>818</v>
      </c>
      <c r="E424" s="32"/>
      <c r="F424" s="13" t="s">
        <v>116</v>
      </c>
      <c r="G424" s="32"/>
      <c r="H424" s="32"/>
      <c r="I424" s="32"/>
      <c r="J424" s="32"/>
      <c r="K424" s="32"/>
      <c r="L424" s="32"/>
      <c r="M424" s="32"/>
    </row>
    <row r="425" spans="1:20" x14ac:dyDescent="0.2">
      <c r="A425" s="188" t="s">
        <v>116</v>
      </c>
      <c r="B425" s="106"/>
      <c r="C425" s="106"/>
      <c r="D425" s="106"/>
      <c r="E425" s="106"/>
      <c r="F425" s="106"/>
      <c r="G425" s="106"/>
      <c r="H425" s="106"/>
      <c r="I425" s="106"/>
      <c r="J425" s="106"/>
      <c r="K425" s="106"/>
      <c r="L425" s="106"/>
      <c r="M425" s="106"/>
      <c r="N425" s="75"/>
    </row>
    <row r="426" spans="1:20" x14ac:dyDescent="0.2">
      <c r="A426" s="188" t="s">
        <v>116</v>
      </c>
      <c r="B426" s="106"/>
      <c r="C426" s="106"/>
      <c r="D426" s="106"/>
      <c r="E426" s="106"/>
      <c r="F426" s="106"/>
      <c r="G426" s="106"/>
      <c r="H426" s="106"/>
      <c r="I426" s="106"/>
      <c r="J426" s="106"/>
      <c r="K426" s="106"/>
      <c r="L426" s="106"/>
      <c r="M426" s="106"/>
    </row>
    <row r="427" spans="1:20" ht="13.5" thickBot="1" x14ac:dyDescent="0.25">
      <c r="A427" s="165" t="s">
        <v>819</v>
      </c>
      <c r="B427" s="128"/>
      <c r="C427" s="128"/>
      <c r="D427" s="128"/>
      <c r="E427" s="128"/>
      <c r="F427" s="128"/>
      <c r="G427" s="128"/>
      <c r="H427" s="128"/>
      <c r="I427" s="128"/>
      <c r="J427" s="128"/>
      <c r="K427" s="128"/>
      <c r="L427" s="128"/>
      <c r="M427" s="128"/>
    </row>
    <row r="428" spans="1:20" x14ac:dyDescent="0.2">
      <c r="A428" s="214" t="s">
        <v>820</v>
      </c>
      <c r="B428" s="130"/>
      <c r="C428" s="130"/>
      <c r="D428" s="130"/>
      <c r="E428" s="130"/>
      <c r="F428" s="130"/>
      <c r="G428" s="215" t="s">
        <v>821</v>
      </c>
      <c r="H428" s="130"/>
      <c r="I428" s="130"/>
      <c r="J428" s="130"/>
      <c r="K428" s="130"/>
      <c r="L428" s="130"/>
      <c r="M428" s="216"/>
      <c r="N428" s="84" t="s">
        <v>1336</v>
      </c>
      <c r="O428" s="185" t="s">
        <v>1339</v>
      </c>
      <c r="P428" s="185"/>
      <c r="Q428" s="185"/>
      <c r="R428" s="185"/>
      <c r="S428" s="185"/>
      <c r="T428" s="185"/>
    </row>
    <row r="429" spans="1:20" ht="13.5" thickBot="1" x14ac:dyDescent="0.25">
      <c r="A429" s="180"/>
      <c r="B429" s="170"/>
      <c r="C429" s="170"/>
      <c r="D429" s="170"/>
      <c r="E429" s="170"/>
      <c r="F429" s="170"/>
      <c r="H429" s="81"/>
      <c r="I429" s="81"/>
      <c r="J429" s="81"/>
      <c r="K429" s="82">
        <f>K433+K439+K445+K451+K457+K463+K469+K475+K481+K487+K493+K499+K505+K511+K517+K523</f>
        <v>1508286.79</v>
      </c>
      <c r="L429" s="92">
        <f>L433+L439+L445+L451+L457+L463+L469+L475+L481+L487+L493+L499+L505+L511+L517+L523</f>
        <v>151449.63999999998</v>
      </c>
      <c r="M429" s="81">
        <v>13057499.99</v>
      </c>
      <c r="N429" s="85">
        <f>M429+N444+N486+N516</f>
        <v>12607499.99</v>
      </c>
      <c r="O429" s="185"/>
      <c r="P429" s="185"/>
      <c r="Q429" s="185"/>
      <c r="R429" s="185"/>
      <c r="S429" s="185"/>
      <c r="T429" s="185"/>
    </row>
    <row r="430" spans="1:20" ht="13.5" thickBot="1" x14ac:dyDescent="0.25">
      <c r="A430" s="189" t="s">
        <v>822</v>
      </c>
      <c r="B430" s="190"/>
      <c r="C430" s="190"/>
      <c r="D430" s="191"/>
      <c r="E430" s="35" t="s">
        <v>823</v>
      </c>
      <c r="F430" s="35" t="s">
        <v>116</v>
      </c>
      <c r="G430" s="36" t="s">
        <v>117</v>
      </c>
      <c r="H430" s="36" t="s">
        <v>118</v>
      </c>
      <c r="I430" s="36" t="s">
        <v>119</v>
      </c>
      <c r="J430" s="36" t="s">
        <v>120</v>
      </c>
      <c r="K430" s="36" t="s">
        <v>121</v>
      </c>
      <c r="L430" s="36" t="s">
        <v>291</v>
      </c>
      <c r="M430" s="36" t="s">
        <v>122</v>
      </c>
    </row>
    <row r="431" spans="1:20" x14ac:dyDescent="0.2">
      <c r="A431" s="192" t="s">
        <v>824</v>
      </c>
      <c r="B431" s="178"/>
      <c r="C431" s="156" t="s">
        <v>293</v>
      </c>
      <c r="D431" s="178"/>
      <c r="E431" s="156" t="s">
        <v>294</v>
      </c>
      <c r="F431" s="18" t="s">
        <v>127</v>
      </c>
      <c r="G431" s="42">
        <v>703581.09</v>
      </c>
      <c r="H431" s="42">
        <v>824104.72</v>
      </c>
      <c r="I431" s="42">
        <v>824104.72</v>
      </c>
      <c r="J431" s="42">
        <v>824104.72</v>
      </c>
      <c r="K431" s="42">
        <v>824104.75</v>
      </c>
      <c r="L431" s="42"/>
      <c r="M431" s="42">
        <v>4000000</v>
      </c>
    </row>
    <row r="432" spans="1:20" x14ac:dyDescent="0.2">
      <c r="A432" s="179"/>
      <c r="B432" s="178"/>
      <c r="C432" s="179"/>
      <c r="D432" s="178"/>
      <c r="E432" s="176"/>
      <c r="F432" s="18" t="s">
        <v>128</v>
      </c>
      <c r="G432" s="42">
        <v>703581.09</v>
      </c>
      <c r="H432" s="42">
        <v>1301832.79</v>
      </c>
      <c r="I432" s="42">
        <v>531326.96</v>
      </c>
      <c r="J432" s="37">
        <v>400000</v>
      </c>
      <c r="K432" s="42">
        <v>0</v>
      </c>
      <c r="L432" s="42">
        <v>659740.02</v>
      </c>
      <c r="M432" s="42">
        <v>3600000</v>
      </c>
    </row>
    <row r="433" spans="1:19" x14ac:dyDescent="0.2">
      <c r="A433" s="180"/>
      <c r="B433" s="157"/>
      <c r="C433" s="180"/>
      <c r="D433" s="157"/>
      <c r="E433" s="177"/>
      <c r="F433" s="18" t="s">
        <v>129</v>
      </c>
      <c r="G433" s="42">
        <v>204186.32</v>
      </c>
      <c r="H433" s="42">
        <v>881213.8</v>
      </c>
      <c r="I433" s="42">
        <v>1042672.07</v>
      </c>
      <c r="J433" s="42">
        <v>544984.75</v>
      </c>
      <c r="K433" s="42">
        <f>181701.38+62823.64</f>
        <v>244525.02000000002</v>
      </c>
      <c r="L433" s="42">
        <v>22678.02</v>
      </c>
      <c r="M433" s="42">
        <f>G433+H433+I433+J433+K433+L433</f>
        <v>2940259.98</v>
      </c>
    </row>
    <row r="434" spans="1:19" x14ac:dyDescent="0.2">
      <c r="A434" s="188" t="s">
        <v>116</v>
      </c>
      <c r="B434" s="106"/>
      <c r="C434" s="106"/>
      <c r="D434" s="106"/>
      <c r="E434" s="106"/>
      <c r="F434" s="106"/>
      <c r="G434" s="106"/>
      <c r="H434" s="106"/>
      <c r="I434" s="106"/>
      <c r="J434" s="106"/>
      <c r="K434" s="106"/>
      <c r="L434" s="106"/>
      <c r="M434" s="106"/>
    </row>
    <row r="435" spans="1:19" x14ac:dyDescent="0.2">
      <c r="A435" s="188" t="s">
        <v>116</v>
      </c>
      <c r="B435" s="106"/>
      <c r="C435" s="106"/>
      <c r="D435" s="106"/>
      <c r="E435" s="106"/>
      <c r="F435" s="106"/>
      <c r="G435" s="106"/>
      <c r="H435" s="106"/>
      <c r="I435" s="106"/>
      <c r="J435" s="106"/>
      <c r="K435" s="106"/>
      <c r="L435" s="106"/>
      <c r="M435" s="106"/>
    </row>
    <row r="436" spans="1:19" x14ac:dyDescent="0.2">
      <c r="A436" s="189" t="s">
        <v>825</v>
      </c>
      <c r="B436" s="190"/>
      <c r="C436" s="190"/>
      <c r="D436" s="191"/>
      <c r="E436" s="35" t="s">
        <v>826</v>
      </c>
      <c r="F436" s="35" t="s">
        <v>116</v>
      </c>
      <c r="G436" s="36" t="s">
        <v>117</v>
      </c>
      <c r="H436" s="36" t="s">
        <v>118</v>
      </c>
      <c r="I436" s="36" t="s">
        <v>119</v>
      </c>
      <c r="J436" s="36" t="s">
        <v>120</v>
      </c>
      <c r="K436" s="36" t="s">
        <v>121</v>
      </c>
      <c r="L436" s="36" t="s">
        <v>291</v>
      </c>
      <c r="M436" s="36" t="s">
        <v>122</v>
      </c>
    </row>
    <row r="437" spans="1:19" x14ac:dyDescent="0.2">
      <c r="A437" s="192" t="s">
        <v>827</v>
      </c>
      <c r="B437" s="178"/>
      <c r="C437" s="156" t="s">
        <v>306</v>
      </c>
      <c r="D437" s="178"/>
      <c r="E437" s="156" t="s">
        <v>307</v>
      </c>
      <c r="F437" s="18" t="s">
        <v>127</v>
      </c>
      <c r="G437" s="37">
        <v>0</v>
      </c>
      <c r="H437" s="42">
        <v>30208.33</v>
      </c>
      <c r="I437" s="42">
        <v>30208.33</v>
      </c>
      <c r="J437" s="42">
        <v>30208.33</v>
      </c>
      <c r="K437" s="42">
        <v>30208.34</v>
      </c>
      <c r="L437" s="42"/>
      <c r="M437" s="42">
        <v>120833.33</v>
      </c>
    </row>
    <row r="438" spans="1:19" x14ac:dyDescent="0.2">
      <c r="A438" s="179"/>
      <c r="B438" s="178"/>
      <c r="C438" s="179"/>
      <c r="D438" s="178"/>
      <c r="E438" s="176"/>
      <c r="F438" s="18" t="s">
        <v>128</v>
      </c>
      <c r="G438" s="37">
        <v>0</v>
      </c>
      <c r="H438" s="42">
        <v>11240.92</v>
      </c>
      <c r="I438" s="42">
        <v>36530.800000000003</v>
      </c>
      <c r="J438" s="37">
        <v>20000</v>
      </c>
      <c r="K438" s="42">
        <v>87971.18</v>
      </c>
      <c r="L438" s="42">
        <f>M438-M439</f>
        <v>48086.289999999994</v>
      </c>
      <c r="M438" s="42">
        <v>170833.33</v>
      </c>
    </row>
    <row r="439" spans="1:19" x14ac:dyDescent="0.2">
      <c r="A439" s="180"/>
      <c r="B439" s="157"/>
      <c r="C439" s="180"/>
      <c r="D439" s="157"/>
      <c r="E439" s="177"/>
      <c r="F439" s="18" t="s">
        <v>129</v>
      </c>
      <c r="G439" s="37">
        <v>0</v>
      </c>
      <c r="H439" s="42">
        <v>5521.18</v>
      </c>
      <c r="I439" s="42">
        <v>28552.71</v>
      </c>
      <c r="J439" s="42">
        <v>48788.26</v>
      </c>
      <c r="K439" s="42">
        <v>39884.89</v>
      </c>
      <c r="L439" s="42">
        <v>0</v>
      </c>
      <c r="M439" s="42">
        <v>122747.04</v>
      </c>
    </row>
    <row r="440" spans="1:19" x14ac:dyDescent="0.2">
      <c r="A440" s="188" t="s">
        <v>116</v>
      </c>
      <c r="B440" s="106"/>
      <c r="C440" s="106"/>
      <c r="D440" s="106"/>
      <c r="E440" s="106"/>
      <c r="F440" s="106"/>
      <c r="G440" s="106"/>
      <c r="H440" s="106"/>
      <c r="I440" s="106"/>
      <c r="J440" s="106"/>
      <c r="K440" s="106"/>
      <c r="L440" s="106"/>
      <c r="M440" s="106"/>
    </row>
    <row r="441" spans="1:19" ht="13.5" thickBot="1" x14ac:dyDescent="0.25">
      <c r="A441" s="188" t="s">
        <v>116</v>
      </c>
      <c r="B441" s="106"/>
      <c r="C441" s="106"/>
      <c r="D441" s="106"/>
      <c r="E441" s="106"/>
      <c r="F441" s="106"/>
      <c r="G441" s="106"/>
      <c r="H441" s="106"/>
      <c r="I441" s="106"/>
      <c r="J441" s="106"/>
      <c r="K441" s="106"/>
      <c r="L441" s="106"/>
      <c r="M441" s="106"/>
    </row>
    <row r="442" spans="1:19" ht="13.5" thickBot="1" x14ac:dyDescent="0.25">
      <c r="A442" s="189" t="s">
        <v>828</v>
      </c>
      <c r="B442" s="190"/>
      <c r="C442" s="190"/>
      <c r="D442" s="191"/>
      <c r="E442" s="35" t="s">
        <v>829</v>
      </c>
      <c r="F442" s="35" t="s">
        <v>116</v>
      </c>
      <c r="G442" s="36" t="s">
        <v>117</v>
      </c>
      <c r="H442" s="36" t="s">
        <v>118</v>
      </c>
      <c r="I442" s="36" t="s">
        <v>119</v>
      </c>
      <c r="J442" s="36" t="s">
        <v>120</v>
      </c>
      <c r="K442" s="36" t="s">
        <v>121</v>
      </c>
      <c r="L442" s="36" t="s">
        <v>291</v>
      </c>
      <c r="M442" s="36" t="s">
        <v>122</v>
      </c>
      <c r="N442" s="95"/>
      <c r="O442" s="186" t="s">
        <v>1340</v>
      </c>
      <c r="P442" s="186"/>
      <c r="Q442" s="186"/>
      <c r="R442" s="186"/>
      <c r="S442" s="186"/>
    </row>
    <row r="443" spans="1:19" ht="13.5" thickBot="1" x14ac:dyDescent="0.25">
      <c r="A443" s="192" t="s">
        <v>830</v>
      </c>
      <c r="B443" s="178"/>
      <c r="C443" s="156" t="s">
        <v>319</v>
      </c>
      <c r="D443" s="178"/>
      <c r="E443" s="156" t="s">
        <v>320</v>
      </c>
      <c r="F443" s="18" t="s">
        <v>127</v>
      </c>
      <c r="G443" s="42">
        <v>31702.51</v>
      </c>
      <c r="H443" s="42">
        <v>59782.7</v>
      </c>
      <c r="I443" s="42">
        <v>59782.7</v>
      </c>
      <c r="J443" s="42">
        <v>59782.7</v>
      </c>
      <c r="K443" s="42">
        <v>59782.720000000001</v>
      </c>
      <c r="L443" s="42"/>
      <c r="M443" s="42">
        <v>270833.33</v>
      </c>
      <c r="N443" s="95"/>
      <c r="O443" s="186"/>
      <c r="P443" s="186"/>
      <c r="Q443" s="186"/>
      <c r="R443" s="186"/>
      <c r="S443" s="186"/>
    </row>
    <row r="444" spans="1:19" ht="13.5" thickBot="1" x14ac:dyDescent="0.25">
      <c r="A444" s="179"/>
      <c r="B444" s="178"/>
      <c r="C444" s="179"/>
      <c r="D444" s="178"/>
      <c r="E444" s="176"/>
      <c r="F444" s="18" t="s">
        <v>128</v>
      </c>
      <c r="G444" s="42">
        <v>31702.51</v>
      </c>
      <c r="H444" s="42">
        <v>5615.38</v>
      </c>
      <c r="I444" s="42">
        <v>38405.980000000003</v>
      </c>
      <c r="J444" s="37">
        <v>14000</v>
      </c>
      <c r="K444" s="42">
        <v>266582.39</v>
      </c>
      <c r="L444" s="42">
        <f>M444-M445+N444</f>
        <v>162542.03000000003</v>
      </c>
      <c r="M444" s="42">
        <v>270833.33</v>
      </c>
      <c r="N444" s="86">
        <v>-100000</v>
      </c>
      <c r="O444" s="186"/>
      <c r="P444" s="186"/>
      <c r="Q444" s="186"/>
      <c r="R444" s="186"/>
      <c r="S444" s="186"/>
    </row>
    <row r="445" spans="1:19" ht="13.5" thickBot="1" x14ac:dyDescent="0.25">
      <c r="A445" s="180"/>
      <c r="B445" s="157"/>
      <c r="C445" s="180"/>
      <c r="D445" s="157"/>
      <c r="E445" s="177"/>
      <c r="F445" s="18" t="s">
        <v>129</v>
      </c>
      <c r="G445" s="37">
        <v>0</v>
      </c>
      <c r="H445" s="42">
        <v>4250.9399999999996</v>
      </c>
      <c r="I445" s="37">
        <v>0</v>
      </c>
      <c r="J445" s="37">
        <v>0</v>
      </c>
      <c r="K445" s="42">
        <v>0</v>
      </c>
      <c r="L445" s="42">
        <v>4040.36</v>
      </c>
      <c r="M445" s="42">
        <v>8291.2999999999993</v>
      </c>
      <c r="N445" s="95"/>
      <c r="O445" s="186"/>
      <c r="P445" s="186"/>
      <c r="Q445" s="186"/>
      <c r="R445" s="186"/>
      <c r="S445" s="186"/>
    </row>
    <row r="446" spans="1:19" x14ac:dyDescent="0.2">
      <c r="A446" s="188" t="s">
        <v>116</v>
      </c>
      <c r="B446" s="106"/>
      <c r="C446" s="106"/>
      <c r="D446" s="106"/>
      <c r="E446" s="106"/>
      <c r="F446" s="106"/>
      <c r="G446" s="106"/>
      <c r="H446" s="106"/>
      <c r="I446" s="106"/>
      <c r="J446" s="106"/>
      <c r="K446" s="106"/>
      <c r="L446" s="106"/>
      <c r="M446" s="106"/>
    </row>
    <row r="447" spans="1:19" x14ac:dyDescent="0.2">
      <c r="A447" s="188" t="s">
        <v>116</v>
      </c>
      <c r="B447" s="106"/>
      <c r="C447" s="106"/>
      <c r="D447" s="106"/>
      <c r="E447" s="106"/>
      <c r="F447" s="106"/>
      <c r="G447" s="106"/>
      <c r="H447" s="106"/>
      <c r="I447" s="106"/>
      <c r="J447" s="106"/>
      <c r="K447" s="106"/>
      <c r="L447" s="106"/>
      <c r="M447" s="106"/>
    </row>
    <row r="448" spans="1:19" x14ac:dyDescent="0.2">
      <c r="A448" s="189" t="s">
        <v>831</v>
      </c>
      <c r="B448" s="190"/>
      <c r="C448" s="190"/>
      <c r="D448" s="191"/>
      <c r="E448" s="35" t="s">
        <v>832</v>
      </c>
      <c r="F448" s="35" t="s">
        <v>116</v>
      </c>
      <c r="G448" s="36" t="s">
        <v>117</v>
      </c>
      <c r="H448" s="36" t="s">
        <v>118</v>
      </c>
      <c r="I448" s="36" t="s">
        <v>119</v>
      </c>
      <c r="J448" s="36" t="s">
        <v>120</v>
      </c>
      <c r="K448" s="36" t="s">
        <v>121</v>
      </c>
      <c r="L448" s="36" t="s">
        <v>291</v>
      </c>
      <c r="M448" s="36" t="s">
        <v>122</v>
      </c>
    </row>
    <row r="449" spans="1:13" x14ac:dyDescent="0.2">
      <c r="A449" s="192" t="s">
        <v>833</v>
      </c>
      <c r="B449" s="178"/>
      <c r="C449" s="156" t="s">
        <v>332</v>
      </c>
      <c r="D449" s="178"/>
      <c r="E449" s="156" t="s">
        <v>333</v>
      </c>
      <c r="F449" s="18" t="s">
        <v>127</v>
      </c>
      <c r="G449" s="42">
        <v>62957.38</v>
      </c>
      <c r="H449" s="42">
        <v>16552.32</v>
      </c>
      <c r="I449" s="42">
        <v>16552.32</v>
      </c>
      <c r="J449" s="42">
        <v>16552.32</v>
      </c>
      <c r="K449" s="42">
        <v>16552.330000000002</v>
      </c>
      <c r="L449" s="42"/>
      <c r="M449" s="42">
        <v>129166.67</v>
      </c>
    </row>
    <row r="450" spans="1:13" x14ac:dyDescent="0.2">
      <c r="A450" s="179"/>
      <c r="B450" s="178"/>
      <c r="C450" s="179"/>
      <c r="D450" s="178"/>
      <c r="E450" s="176"/>
      <c r="F450" s="18" t="s">
        <v>128</v>
      </c>
      <c r="G450" s="42">
        <v>62957.38</v>
      </c>
      <c r="H450" s="42">
        <v>85500.14</v>
      </c>
      <c r="I450" s="42">
        <v>13426.03</v>
      </c>
      <c r="J450" s="37">
        <v>0</v>
      </c>
      <c r="K450" s="42">
        <v>47647.18</v>
      </c>
      <c r="L450" s="42">
        <f>M450-M451</f>
        <v>47647.179999999993</v>
      </c>
      <c r="M450" s="42">
        <v>129166.67</v>
      </c>
    </row>
    <row r="451" spans="1:13" x14ac:dyDescent="0.2">
      <c r="A451" s="180"/>
      <c r="B451" s="157"/>
      <c r="C451" s="180"/>
      <c r="D451" s="157"/>
      <c r="E451" s="177"/>
      <c r="F451" s="18" t="s">
        <v>129</v>
      </c>
      <c r="G451" s="42">
        <v>3388.44</v>
      </c>
      <c r="H451" s="42">
        <v>76737.009999999995</v>
      </c>
      <c r="I451" s="37">
        <v>0</v>
      </c>
      <c r="J451" s="42">
        <v>1394.04</v>
      </c>
      <c r="K451" s="42">
        <v>0</v>
      </c>
      <c r="L451" s="42">
        <v>0</v>
      </c>
      <c r="M451" s="42">
        <v>81519.490000000005</v>
      </c>
    </row>
    <row r="452" spans="1:13" x14ac:dyDescent="0.2">
      <c r="A452" s="188" t="s">
        <v>116</v>
      </c>
      <c r="B452" s="106"/>
      <c r="C452" s="106"/>
      <c r="D452" s="106"/>
      <c r="E452" s="106"/>
      <c r="F452" s="106"/>
      <c r="G452" s="106"/>
      <c r="H452" s="106"/>
      <c r="I452" s="106"/>
      <c r="J452" s="106"/>
      <c r="K452" s="106"/>
      <c r="L452" s="106"/>
      <c r="M452" s="106"/>
    </row>
    <row r="453" spans="1:13" x14ac:dyDescent="0.2">
      <c r="A453" s="188" t="s">
        <v>116</v>
      </c>
      <c r="B453" s="106"/>
      <c r="C453" s="106"/>
      <c r="D453" s="106"/>
      <c r="E453" s="106"/>
      <c r="F453" s="106"/>
      <c r="G453" s="106"/>
      <c r="H453" s="106"/>
      <c r="I453" s="106"/>
      <c r="J453" s="106"/>
      <c r="K453" s="106"/>
      <c r="L453" s="106"/>
      <c r="M453" s="106"/>
    </row>
    <row r="454" spans="1:13" x14ac:dyDescent="0.2">
      <c r="A454" s="189" t="s">
        <v>834</v>
      </c>
      <c r="B454" s="190"/>
      <c r="C454" s="190"/>
      <c r="D454" s="191"/>
      <c r="E454" s="35" t="s">
        <v>835</v>
      </c>
      <c r="F454" s="35" t="s">
        <v>116</v>
      </c>
      <c r="G454" s="36" t="s">
        <v>117</v>
      </c>
      <c r="H454" s="36" t="s">
        <v>118</v>
      </c>
      <c r="I454" s="36" t="s">
        <v>119</v>
      </c>
      <c r="J454" s="36" t="s">
        <v>120</v>
      </c>
      <c r="K454" s="36" t="s">
        <v>121</v>
      </c>
      <c r="L454" s="36" t="s">
        <v>291</v>
      </c>
      <c r="M454" s="36" t="s">
        <v>122</v>
      </c>
    </row>
    <row r="455" spans="1:13" x14ac:dyDescent="0.2">
      <c r="A455" s="192" t="s">
        <v>836</v>
      </c>
      <c r="B455" s="178"/>
      <c r="C455" s="156" t="s">
        <v>345</v>
      </c>
      <c r="D455" s="178"/>
      <c r="E455" s="156" t="s">
        <v>320</v>
      </c>
      <c r="F455" s="18" t="s">
        <v>127</v>
      </c>
      <c r="G455" s="42">
        <v>36775.17</v>
      </c>
      <c r="H455" s="42">
        <v>167889.54</v>
      </c>
      <c r="I455" s="42">
        <v>167889.54</v>
      </c>
      <c r="J455" s="42">
        <v>167889.54</v>
      </c>
      <c r="K455" s="42">
        <v>167889.54</v>
      </c>
      <c r="L455" s="42"/>
      <c r="M455" s="42">
        <v>708333.33</v>
      </c>
    </row>
    <row r="456" spans="1:13" x14ac:dyDescent="0.2">
      <c r="A456" s="179"/>
      <c r="B456" s="178"/>
      <c r="C456" s="179"/>
      <c r="D456" s="178"/>
      <c r="E456" s="176"/>
      <c r="F456" s="18" t="s">
        <v>128</v>
      </c>
      <c r="G456" s="42">
        <v>36775.17</v>
      </c>
      <c r="H456" s="37">
        <v>90870</v>
      </c>
      <c r="I456" s="42">
        <v>205821.11</v>
      </c>
      <c r="J456" s="37">
        <v>30000</v>
      </c>
      <c r="K456" s="42">
        <v>0</v>
      </c>
      <c r="L456" s="42">
        <f>M456-M457</f>
        <v>238388.87000000002</v>
      </c>
      <c r="M456" s="42">
        <v>408333.33</v>
      </c>
    </row>
    <row r="457" spans="1:13" x14ac:dyDescent="0.2">
      <c r="A457" s="180"/>
      <c r="B457" s="157"/>
      <c r="C457" s="180"/>
      <c r="D457" s="157"/>
      <c r="E457" s="177"/>
      <c r="F457" s="18" t="s">
        <v>129</v>
      </c>
      <c r="G457" s="37">
        <v>0</v>
      </c>
      <c r="H457" s="42">
        <v>34561.53</v>
      </c>
      <c r="I457" s="42">
        <v>108383.42</v>
      </c>
      <c r="J457" s="42">
        <v>26555.03</v>
      </c>
      <c r="K457" s="42">
        <v>444.48</v>
      </c>
      <c r="L457" s="42">
        <v>0</v>
      </c>
      <c r="M457" s="42">
        <v>169944.46</v>
      </c>
    </row>
    <row r="458" spans="1:13" x14ac:dyDescent="0.2">
      <c r="A458" s="188" t="s">
        <v>116</v>
      </c>
      <c r="B458" s="106"/>
      <c r="C458" s="106"/>
      <c r="D458" s="106"/>
      <c r="E458" s="106"/>
      <c r="F458" s="106"/>
      <c r="G458" s="106"/>
      <c r="H458" s="106"/>
      <c r="I458" s="106"/>
      <c r="J458" s="106"/>
      <c r="K458" s="106"/>
      <c r="L458" s="106"/>
      <c r="M458" s="106"/>
    </row>
    <row r="459" spans="1:13" x14ac:dyDescent="0.2">
      <c r="A459" s="188" t="s">
        <v>116</v>
      </c>
      <c r="B459" s="106"/>
      <c r="C459" s="106"/>
      <c r="D459" s="106"/>
      <c r="E459" s="106"/>
      <c r="F459" s="106"/>
      <c r="G459" s="106"/>
      <c r="H459" s="106"/>
      <c r="I459" s="106"/>
      <c r="J459" s="106"/>
      <c r="K459" s="106"/>
      <c r="L459" s="106"/>
      <c r="M459" s="106"/>
    </row>
    <row r="460" spans="1:13" x14ac:dyDescent="0.2">
      <c r="A460" s="189" t="s">
        <v>837</v>
      </c>
      <c r="B460" s="190"/>
      <c r="C460" s="190"/>
      <c r="D460" s="191"/>
      <c r="E460" s="35" t="s">
        <v>838</v>
      </c>
      <c r="F460" s="35" t="s">
        <v>116</v>
      </c>
      <c r="G460" s="36" t="s">
        <v>117</v>
      </c>
      <c r="H460" s="36" t="s">
        <v>118</v>
      </c>
      <c r="I460" s="36" t="s">
        <v>119</v>
      </c>
      <c r="J460" s="36" t="s">
        <v>120</v>
      </c>
      <c r="K460" s="36" t="s">
        <v>121</v>
      </c>
      <c r="L460" s="36" t="s">
        <v>291</v>
      </c>
      <c r="M460" s="36" t="s">
        <v>122</v>
      </c>
    </row>
    <row r="461" spans="1:13" x14ac:dyDescent="0.2">
      <c r="A461" s="192" t="s">
        <v>839</v>
      </c>
      <c r="B461" s="178"/>
      <c r="C461" s="156" t="s">
        <v>357</v>
      </c>
      <c r="D461" s="178"/>
      <c r="E461" s="156" t="s">
        <v>358</v>
      </c>
      <c r="F461" s="18" t="s">
        <v>127</v>
      </c>
      <c r="G461" s="42">
        <v>295280.77</v>
      </c>
      <c r="H461" s="42">
        <v>77221.47</v>
      </c>
      <c r="I461" s="42">
        <v>77221.47</v>
      </c>
      <c r="J461" s="42">
        <v>77221.47</v>
      </c>
      <c r="K461" s="42">
        <v>77221.490000000005</v>
      </c>
      <c r="L461" s="42"/>
      <c r="M461" s="42">
        <v>604166.67000000004</v>
      </c>
    </row>
    <row r="462" spans="1:13" x14ac:dyDescent="0.2">
      <c r="A462" s="179"/>
      <c r="B462" s="178"/>
      <c r="C462" s="179"/>
      <c r="D462" s="178"/>
      <c r="E462" s="176"/>
      <c r="F462" s="18" t="s">
        <v>128</v>
      </c>
      <c r="G462" s="42">
        <v>295280.77</v>
      </c>
      <c r="H462" s="42">
        <v>18041.21</v>
      </c>
      <c r="I462" s="37">
        <v>45318</v>
      </c>
      <c r="J462" s="37">
        <v>0</v>
      </c>
      <c r="K462" s="42">
        <v>75988.38</v>
      </c>
      <c r="L462" s="42">
        <f>M462-M463</f>
        <v>75988.38</v>
      </c>
      <c r="M462" s="42">
        <v>104166.67</v>
      </c>
    </row>
    <row r="463" spans="1:13" x14ac:dyDescent="0.2">
      <c r="A463" s="180"/>
      <c r="B463" s="157"/>
      <c r="C463" s="180"/>
      <c r="D463" s="157"/>
      <c r="E463" s="177"/>
      <c r="F463" s="18" t="s">
        <v>129</v>
      </c>
      <c r="G463" s="42">
        <v>171.44</v>
      </c>
      <c r="H463" s="42">
        <v>13875.12</v>
      </c>
      <c r="I463" s="42">
        <v>14090.31</v>
      </c>
      <c r="J463" s="42">
        <v>41.42</v>
      </c>
      <c r="K463" s="42">
        <v>0</v>
      </c>
      <c r="L463" s="42">
        <v>0</v>
      </c>
      <c r="M463" s="42">
        <v>28178.29</v>
      </c>
    </row>
    <row r="464" spans="1:13" x14ac:dyDescent="0.2">
      <c r="A464" s="188" t="s">
        <v>116</v>
      </c>
      <c r="B464" s="106"/>
      <c r="C464" s="106"/>
      <c r="D464" s="106"/>
      <c r="E464" s="106"/>
      <c r="F464" s="106"/>
      <c r="G464" s="106"/>
      <c r="H464" s="106"/>
      <c r="I464" s="106"/>
      <c r="J464" s="106"/>
      <c r="K464" s="106"/>
      <c r="L464" s="106"/>
      <c r="M464" s="106"/>
    </row>
    <row r="465" spans="1:18" x14ac:dyDescent="0.2">
      <c r="A465" s="188" t="s">
        <v>116</v>
      </c>
      <c r="B465" s="106"/>
      <c r="C465" s="106"/>
      <c r="D465" s="106"/>
      <c r="E465" s="106"/>
      <c r="F465" s="106"/>
      <c r="G465" s="106"/>
      <c r="H465" s="106"/>
      <c r="I465" s="106"/>
      <c r="J465" s="106"/>
      <c r="K465" s="106"/>
      <c r="L465" s="106"/>
      <c r="M465" s="106"/>
    </row>
    <row r="466" spans="1:18" x14ac:dyDescent="0.2">
      <c r="A466" s="189" t="s">
        <v>840</v>
      </c>
      <c r="B466" s="190"/>
      <c r="C466" s="190"/>
      <c r="D466" s="191"/>
      <c r="E466" s="35" t="s">
        <v>841</v>
      </c>
      <c r="F466" s="35" t="s">
        <v>116</v>
      </c>
      <c r="G466" s="36" t="s">
        <v>117</v>
      </c>
      <c r="H466" s="36" t="s">
        <v>118</v>
      </c>
      <c r="I466" s="36" t="s">
        <v>119</v>
      </c>
      <c r="J466" s="36" t="s">
        <v>120</v>
      </c>
      <c r="K466" s="36" t="s">
        <v>121</v>
      </c>
      <c r="L466" s="36" t="s">
        <v>291</v>
      </c>
      <c r="M466" s="36" t="s">
        <v>122</v>
      </c>
    </row>
    <row r="467" spans="1:18" x14ac:dyDescent="0.2">
      <c r="A467" s="192" t="s">
        <v>842</v>
      </c>
      <c r="B467" s="178"/>
      <c r="C467" s="156" t="s">
        <v>370</v>
      </c>
      <c r="D467" s="178"/>
      <c r="E467" s="156" t="s">
        <v>320</v>
      </c>
      <c r="F467" s="18" t="s">
        <v>127</v>
      </c>
      <c r="G467" s="42">
        <v>4060.05</v>
      </c>
      <c r="H467" s="42">
        <v>31276.65</v>
      </c>
      <c r="I467" s="42">
        <v>31276.65</v>
      </c>
      <c r="J467" s="42">
        <v>31276.65</v>
      </c>
      <c r="K467" s="42">
        <v>31276.67</v>
      </c>
      <c r="L467" s="42"/>
      <c r="M467" s="42">
        <v>129166.67</v>
      </c>
    </row>
    <row r="468" spans="1:18" x14ac:dyDescent="0.2">
      <c r="A468" s="179"/>
      <c r="B468" s="178"/>
      <c r="C468" s="179"/>
      <c r="D468" s="178"/>
      <c r="E468" s="176"/>
      <c r="F468" s="18" t="s">
        <v>128</v>
      </c>
      <c r="G468" s="42">
        <v>4060.05</v>
      </c>
      <c r="H468" s="42">
        <v>30769.23</v>
      </c>
      <c r="I468" s="42">
        <v>32799.14</v>
      </c>
      <c r="J468" s="37">
        <v>35000</v>
      </c>
      <c r="K468" s="42">
        <v>71880.75</v>
      </c>
      <c r="L468" s="42">
        <f>M468-M469</f>
        <v>71880.75</v>
      </c>
      <c r="M468" s="42">
        <v>129166.67</v>
      </c>
    </row>
    <row r="469" spans="1:18" x14ac:dyDescent="0.2">
      <c r="A469" s="180"/>
      <c r="B469" s="157"/>
      <c r="C469" s="180"/>
      <c r="D469" s="157"/>
      <c r="E469" s="177"/>
      <c r="F469" s="18" t="s">
        <v>129</v>
      </c>
      <c r="G469" s="37">
        <v>0</v>
      </c>
      <c r="H469" s="37">
        <v>0</v>
      </c>
      <c r="I469" s="42">
        <v>57285.919999999998</v>
      </c>
      <c r="J469" s="37">
        <v>0</v>
      </c>
      <c r="K469" s="42">
        <v>0</v>
      </c>
      <c r="L469" s="42">
        <v>0</v>
      </c>
      <c r="M469" s="42">
        <v>57285.919999999998</v>
      </c>
    </row>
    <row r="470" spans="1:18" x14ac:dyDescent="0.2">
      <c r="A470" s="188" t="s">
        <v>116</v>
      </c>
      <c r="B470" s="106"/>
      <c r="C470" s="106"/>
      <c r="D470" s="106"/>
      <c r="E470" s="106"/>
      <c r="F470" s="106"/>
      <c r="G470" s="106"/>
      <c r="H470" s="106"/>
      <c r="I470" s="106"/>
      <c r="J470" s="106"/>
      <c r="K470" s="106"/>
      <c r="L470" s="106"/>
      <c r="M470" s="106"/>
    </row>
    <row r="471" spans="1:18" x14ac:dyDescent="0.2">
      <c r="A471" s="188" t="s">
        <v>116</v>
      </c>
      <c r="B471" s="106"/>
      <c r="C471" s="106"/>
      <c r="D471" s="106"/>
      <c r="E471" s="106"/>
      <c r="F471" s="106"/>
      <c r="G471" s="106"/>
      <c r="H471" s="106"/>
      <c r="I471" s="106"/>
      <c r="J471" s="106"/>
      <c r="K471" s="106"/>
      <c r="L471" s="106"/>
      <c r="M471" s="106"/>
    </row>
    <row r="472" spans="1:18" x14ac:dyDescent="0.2">
      <c r="A472" s="189" t="s">
        <v>843</v>
      </c>
      <c r="B472" s="190"/>
      <c r="C472" s="190"/>
      <c r="D472" s="191"/>
      <c r="E472" s="35" t="s">
        <v>844</v>
      </c>
      <c r="F472" s="35" t="s">
        <v>116</v>
      </c>
      <c r="G472" s="36" t="s">
        <v>117</v>
      </c>
      <c r="H472" s="36" t="s">
        <v>118</v>
      </c>
      <c r="I472" s="36" t="s">
        <v>119</v>
      </c>
      <c r="J472" s="36" t="s">
        <v>120</v>
      </c>
      <c r="K472" s="36" t="s">
        <v>121</v>
      </c>
      <c r="L472" s="36" t="s">
        <v>291</v>
      </c>
      <c r="M472" s="36" t="s">
        <v>122</v>
      </c>
    </row>
    <row r="473" spans="1:18" x14ac:dyDescent="0.2">
      <c r="A473" s="192" t="s">
        <v>845</v>
      </c>
      <c r="B473" s="178"/>
      <c r="C473" s="156" t="s">
        <v>382</v>
      </c>
      <c r="D473" s="178"/>
      <c r="E473" s="156" t="s">
        <v>383</v>
      </c>
      <c r="F473" s="18" t="s">
        <v>127</v>
      </c>
      <c r="G473" s="37">
        <v>0</v>
      </c>
      <c r="H473" s="42">
        <v>119791.66</v>
      </c>
      <c r="I473" s="42">
        <v>119791.66</v>
      </c>
      <c r="J473" s="42">
        <v>119791.66</v>
      </c>
      <c r="K473" s="42">
        <v>119791.69</v>
      </c>
      <c r="L473" s="42"/>
      <c r="M473" s="42">
        <v>479166.67</v>
      </c>
    </row>
    <row r="474" spans="1:18" x14ac:dyDescent="0.2">
      <c r="A474" s="179"/>
      <c r="B474" s="178"/>
      <c r="C474" s="179"/>
      <c r="D474" s="178"/>
      <c r="E474" s="176"/>
      <c r="F474" s="18" t="s">
        <v>128</v>
      </c>
      <c r="G474" s="37">
        <v>0</v>
      </c>
      <c r="H474" s="37">
        <v>0</v>
      </c>
      <c r="I474" s="42">
        <v>59722.22</v>
      </c>
      <c r="J474" s="37">
        <v>80000</v>
      </c>
      <c r="K474" s="42">
        <v>0</v>
      </c>
      <c r="L474" s="42">
        <f>M474-M475</f>
        <v>145742.46999999997</v>
      </c>
      <c r="M474" s="42">
        <v>279166.67</v>
      </c>
      <c r="P474" s="74"/>
      <c r="Q474" s="74"/>
      <c r="R474" s="74"/>
    </row>
    <row r="475" spans="1:18" x14ac:dyDescent="0.2">
      <c r="A475" s="180"/>
      <c r="B475" s="157"/>
      <c r="C475" s="180"/>
      <c r="D475" s="157"/>
      <c r="E475" s="177"/>
      <c r="F475" s="18" t="s">
        <v>129</v>
      </c>
      <c r="G475" s="37">
        <v>0</v>
      </c>
      <c r="H475" s="37">
        <v>0</v>
      </c>
      <c r="I475" s="42">
        <v>47632.44</v>
      </c>
      <c r="J475" s="42">
        <v>40088.29</v>
      </c>
      <c r="K475" s="42">
        <f>35003.44+10700.03</f>
        <v>45703.47</v>
      </c>
      <c r="L475" s="42">
        <v>0</v>
      </c>
      <c r="M475" s="42">
        <f>I475+J475+K475</f>
        <v>133424.20000000001</v>
      </c>
    </row>
    <row r="476" spans="1:18" x14ac:dyDescent="0.2">
      <c r="A476" s="188" t="s">
        <v>116</v>
      </c>
      <c r="B476" s="106"/>
      <c r="C476" s="106"/>
      <c r="D476" s="106"/>
      <c r="E476" s="106"/>
      <c r="F476" s="106"/>
      <c r="G476" s="106"/>
      <c r="H476" s="106"/>
      <c r="I476" s="106"/>
      <c r="J476" s="106"/>
      <c r="K476" s="106"/>
      <c r="L476" s="106"/>
      <c r="M476" s="106"/>
    </row>
    <row r="477" spans="1:18" x14ac:dyDescent="0.2">
      <c r="A477" s="188" t="s">
        <v>116</v>
      </c>
      <c r="B477" s="106"/>
      <c r="C477" s="106"/>
      <c r="D477" s="106"/>
      <c r="E477" s="106"/>
      <c r="F477" s="106"/>
      <c r="G477" s="106"/>
      <c r="H477" s="106"/>
      <c r="I477" s="106"/>
      <c r="J477" s="106"/>
      <c r="K477" s="106"/>
      <c r="L477" s="106"/>
      <c r="M477" s="106"/>
    </row>
    <row r="478" spans="1:18" x14ac:dyDescent="0.2">
      <c r="A478" s="189" t="s">
        <v>846</v>
      </c>
      <c r="B478" s="190"/>
      <c r="C478" s="190"/>
      <c r="D478" s="191"/>
      <c r="E478" s="35" t="s">
        <v>847</v>
      </c>
      <c r="F478" s="35" t="s">
        <v>116</v>
      </c>
      <c r="G478" s="36" t="s">
        <v>117</v>
      </c>
      <c r="H478" s="36" t="s">
        <v>118</v>
      </c>
      <c r="I478" s="36" t="s">
        <v>119</v>
      </c>
      <c r="J478" s="36" t="s">
        <v>120</v>
      </c>
      <c r="K478" s="36" t="s">
        <v>121</v>
      </c>
      <c r="L478" s="36" t="s">
        <v>291</v>
      </c>
      <c r="M478" s="36" t="s">
        <v>122</v>
      </c>
    </row>
    <row r="479" spans="1:18" x14ac:dyDescent="0.2">
      <c r="A479" s="192" t="s">
        <v>848</v>
      </c>
      <c r="B479" s="178"/>
      <c r="C479" s="156" t="s">
        <v>395</v>
      </c>
      <c r="D479" s="178"/>
      <c r="E479" s="156" t="s">
        <v>396</v>
      </c>
      <c r="F479" s="18" t="s">
        <v>127</v>
      </c>
      <c r="G479" s="42">
        <v>77812.5</v>
      </c>
      <c r="H479" s="42">
        <v>115963.54</v>
      </c>
      <c r="I479" s="42">
        <v>115963.54</v>
      </c>
      <c r="J479" s="42">
        <v>115963.54</v>
      </c>
      <c r="K479" s="42">
        <v>115963.55</v>
      </c>
      <c r="L479" s="42"/>
      <c r="M479" s="42">
        <v>541666.67000000004</v>
      </c>
    </row>
    <row r="480" spans="1:18" x14ac:dyDescent="0.2">
      <c r="A480" s="179"/>
      <c r="B480" s="178"/>
      <c r="C480" s="179"/>
      <c r="D480" s="178"/>
      <c r="E480" s="176"/>
      <c r="F480" s="18" t="s">
        <v>128</v>
      </c>
      <c r="G480" s="42">
        <v>77812.5</v>
      </c>
      <c r="H480" s="42">
        <v>181148.96</v>
      </c>
      <c r="I480" s="42">
        <v>61360.85</v>
      </c>
      <c r="J480" s="37">
        <v>170000</v>
      </c>
      <c r="K480" s="42">
        <v>0</v>
      </c>
      <c r="L480" s="42">
        <f>M480-M481</f>
        <v>199746.29000000004</v>
      </c>
      <c r="M480" s="42">
        <v>991666.67</v>
      </c>
    </row>
    <row r="481" spans="1:19" x14ac:dyDescent="0.2">
      <c r="A481" s="180"/>
      <c r="B481" s="157"/>
      <c r="C481" s="180"/>
      <c r="D481" s="157"/>
      <c r="E481" s="177"/>
      <c r="F481" s="18" t="s">
        <v>129</v>
      </c>
      <c r="G481" s="42">
        <v>26435.14</v>
      </c>
      <c r="H481" s="42">
        <v>27655.23</v>
      </c>
      <c r="I481" s="42">
        <v>315293.09000000003</v>
      </c>
      <c r="J481" s="42">
        <v>320340.65999999997</v>
      </c>
      <c r="K481" s="42">
        <v>102196.26</v>
      </c>
      <c r="L481" s="42">
        <v>0</v>
      </c>
      <c r="M481" s="42">
        <v>791920.38</v>
      </c>
    </row>
    <row r="482" spans="1:19" x14ac:dyDescent="0.2">
      <c r="A482" s="188" t="s">
        <v>116</v>
      </c>
      <c r="B482" s="106"/>
      <c r="C482" s="106"/>
      <c r="D482" s="106"/>
      <c r="E482" s="106"/>
      <c r="F482" s="106"/>
      <c r="G482" s="106"/>
      <c r="H482" s="106"/>
      <c r="I482" s="106"/>
      <c r="J482" s="106"/>
      <c r="K482" s="106"/>
      <c r="L482" s="106"/>
      <c r="M482" s="106"/>
    </row>
    <row r="483" spans="1:19" x14ac:dyDescent="0.2">
      <c r="A483" s="188" t="s">
        <v>116</v>
      </c>
      <c r="B483" s="106"/>
      <c r="C483" s="106"/>
      <c r="D483" s="106"/>
      <c r="E483" s="106"/>
      <c r="F483" s="106"/>
      <c r="G483" s="106"/>
      <c r="H483" s="106"/>
      <c r="I483" s="106"/>
      <c r="J483" s="106"/>
      <c r="K483" s="106"/>
      <c r="L483" s="106"/>
      <c r="M483" s="106"/>
    </row>
    <row r="484" spans="1:19" ht="13.5" thickBot="1" x14ac:dyDescent="0.25">
      <c r="A484" s="189" t="s">
        <v>849</v>
      </c>
      <c r="B484" s="190"/>
      <c r="C484" s="190"/>
      <c r="D484" s="191"/>
      <c r="E484" s="35" t="s">
        <v>850</v>
      </c>
      <c r="F484" s="35" t="s">
        <v>116</v>
      </c>
      <c r="G484" s="36" t="s">
        <v>117</v>
      </c>
      <c r="H484" s="36" t="s">
        <v>118</v>
      </c>
      <c r="I484" s="36" t="s">
        <v>119</v>
      </c>
      <c r="J484" s="36" t="s">
        <v>120</v>
      </c>
      <c r="K484" s="36" t="s">
        <v>121</v>
      </c>
      <c r="L484" s="36" t="s">
        <v>291</v>
      </c>
      <c r="M484" s="36" t="s">
        <v>122</v>
      </c>
    </row>
    <row r="485" spans="1:19" ht="13.5" thickBot="1" x14ac:dyDescent="0.25">
      <c r="A485" s="192" t="s">
        <v>851</v>
      </c>
      <c r="B485" s="178"/>
      <c r="C485" s="156" t="s">
        <v>408</v>
      </c>
      <c r="D485" s="178"/>
      <c r="E485" s="156" t="s">
        <v>320</v>
      </c>
      <c r="F485" s="18" t="s">
        <v>127</v>
      </c>
      <c r="G485" s="42">
        <v>146979.17000000001</v>
      </c>
      <c r="H485" s="42">
        <v>292213.53999999998</v>
      </c>
      <c r="I485" s="42">
        <v>292213.53999999998</v>
      </c>
      <c r="J485" s="42">
        <v>292213.53999999998</v>
      </c>
      <c r="K485" s="42">
        <v>292213.53999999998</v>
      </c>
      <c r="L485" s="42"/>
      <c r="M485" s="42">
        <v>1315833.33</v>
      </c>
      <c r="O485" s="186" t="s">
        <v>1341</v>
      </c>
      <c r="P485" s="186"/>
      <c r="Q485" s="186"/>
      <c r="R485" s="186"/>
      <c r="S485" s="186"/>
    </row>
    <row r="486" spans="1:19" ht="13.5" thickBot="1" x14ac:dyDescent="0.25">
      <c r="A486" s="179"/>
      <c r="B486" s="178"/>
      <c r="C486" s="179"/>
      <c r="D486" s="178"/>
      <c r="E486" s="176"/>
      <c r="F486" s="18" t="s">
        <v>128</v>
      </c>
      <c r="G486" s="42">
        <v>146979.17000000001</v>
      </c>
      <c r="H486" s="42">
        <v>239220.26</v>
      </c>
      <c r="I486" s="42">
        <v>136747.39000000001</v>
      </c>
      <c r="J486" s="37">
        <v>300000</v>
      </c>
      <c r="K486" s="42">
        <v>636901.42000000004</v>
      </c>
      <c r="L486" s="42">
        <f>M486-M487+N486</f>
        <v>302002.21000000008</v>
      </c>
      <c r="M486" s="42">
        <v>1265833.33</v>
      </c>
      <c r="N486" s="86">
        <v>-300000</v>
      </c>
      <c r="O486" s="186"/>
      <c r="P486" s="186"/>
      <c r="Q486" s="186"/>
      <c r="R486" s="186"/>
      <c r="S486" s="186"/>
    </row>
    <row r="487" spans="1:19" ht="13.5" thickBot="1" x14ac:dyDescent="0.25">
      <c r="A487" s="180"/>
      <c r="B487" s="157"/>
      <c r="C487" s="180"/>
      <c r="D487" s="157"/>
      <c r="E487" s="177"/>
      <c r="F487" s="18" t="s">
        <v>129</v>
      </c>
      <c r="G487" s="42">
        <v>66370.89</v>
      </c>
      <c r="H487" s="42">
        <v>151470.21</v>
      </c>
      <c r="I487" s="42">
        <v>264740.73</v>
      </c>
      <c r="J487" s="42">
        <v>146350.07999999999</v>
      </c>
      <c r="K487" s="42">
        <f>26369.48+7127.07</f>
        <v>33496.550000000003</v>
      </c>
      <c r="L487" s="42">
        <v>1402.66</v>
      </c>
      <c r="M487" s="42">
        <f>G487+H487+I487+J487+K487+L487</f>
        <v>663831.12</v>
      </c>
      <c r="O487" s="186"/>
      <c r="P487" s="186"/>
      <c r="Q487" s="186"/>
      <c r="R487" s="186"/>
      <c r="S487" s="186"/>
    </row>
    <row r="488" spans="1:19" x14ac:dyDescent="0.2">
      <c r="A488" s="188" t="s">
        <v>116</v>
      </c>
      <c r="B488" s="106"/>
      <c r="C488" s="106"/>
      <c r="D488" s="106"/>
      <c r="E488" s="106"/>
      <c r="F488" s="106"/>
      <c r="G488" s="106"/>
      <c r="H488" s="106"/>
      <c r="I488" s="106"/>
      <c r="J488" s="106"/>
      <c r="K488" s="106"/>
      <c r="L488" s="106"/>
      <c r="M488" s="106"/>
    </row>
    <row r="489" spans="1:19" x14ac:dyDescent="0.2">
      <c r="A489" s="188" t="s">
        <v>116</v>
      </c>
      <c r="B489" s="106"/>
      <c r="C489" s="106"/>
      <c r="D489" s="106"/>
      <c r="E489" s="106"/>
      <c r="F489" s="106"/>
      <c r="G489" s="106"/>
      <c r="H489" s="106"/>
      <c r="I489" s="106"/>
      <c r="J489" s="106"/>
      <c r="K489" s="106"/>
      <c r="L489" s="106"/>
      <c r="M489" s="106"/>
    </row>
    <row r="490" spans="1:19" x14ac:dyDescent="0.2">
      <c r="A490" s="189" t="s">
        <v>852</v>
      </c>
      <c r="B490" s="190"/>
      <c r="C490" s="190"/>
      <c r="D490" s="191"/>
      <c r="E490" s="35" t="s">
        <v>853</v>
      </c>
      <c r="F490" s="35" t="s">
        <v>116</v>
      </c>
      <c r="G490" s="36" t="s">
        <v>117</v>
      </c>
      <c r="H490" s="36" t="s">
        <v>118</v>
      </c>
      <c r="I490" s="36" t="s">
        <v>119</v>
      </c>
      <c r="J490" s="36" t="s">
        <v>120</v>
      </c>
      <c r="K490" s="36" t="s">
        <v>121</v>
      </c>
      <c r="L490" s="36" t="s">
        <v>291</v>
      </c>
      <c r="M490" s="36" t="s">
        <v>122</v>
      </c>
    </row>
    <row r="491" spans="1:19" x14ac:dyDescent="0.2">
      <c r="A491" s="192" t="s">
        <v>854</v>
      </c>
      <c r="B491" s="178"/>
      <c r="C491" s="156" t="s">
        <v>420</v>
      </c>
      <c r="D491" s="178"/>
      <c r="E491" s="156" t="s">
        <v>264</v>
      </c>
      <c r="F491" s="18" t="s">
        <v>127</v>
      </c>
      <c r="G491" s="42">
        <v>186847.95</v>
      </c>
      <c r="H491" s="42">
        <v>192871.34</v>
      </c>
      <c r="I491" s="42">
        <v>192871.34</v>
      </c>
      <c r="J491" s="42">
        <v>192871.34</v>
      </c>
      <c r="K491" s="42">
        <v>192871.36</v>
      </c>
      <c r="L491" s="42"/>
      <c r="M491" s="42">
        <v>958333.33</v>
      </c>
    </row>
    <row r="492" spans="1:19" x14ac:dyDescent="0.2">
      <c r="A492" s="179"/>
      <c r="B492" s="178"/>
      <c r="C492" s="179"/>
      <c r="D492" s="178"/>
      <c r="E492" s="176"/>
      <c r="F492" s="18" t="s">
        <v>128</v>
      </c>
      <c r="G492" s="42">
        <v>186847.95</v>
      </c>
      <c r="H492" s="42">
        <v>81036.149999999994</v>
      </c>
      <c r="I492" s="42">
        <v>92432.39</v>
      </c>
      <c r="J492" s="37">
        <v>200000</v>
      </c>
      <c r="K492" s="42">
        <v>567835.18000000005</v>
      </c>
      <c r="L492" s="42">
        <f>M492-M493</f>
        <v>12961.359999999986</v>
      </c>
      <c r="M492" s="42">
        <v>958333.33</v>
      </c>
    </row>
    <row r="493" spans="1:19" x14ac:dyDescent="0.2">
      <c r="A493" s="180"/>
      <c r="B493" s="157"/>
      <c r="C493" s="180"/>
      <c r="D493" s="157"/>
      <c r="E493" s="177"/>
      <c r="F493" s="18" t="s">
        <v>129</v>
      </c>
      <c r="G493" s="37">
        <v>0</v>
      </c>
      <c r="H493" s="42">
        <v>31599.4</v>
      </c>
      <c r="I493" s="42">
        <v>219698.62</v>
      </c>
      <c r="J493" s="42">
        <v>139200.13</v>
      </c>
      <c r="K493" s="42">
        <f>441154.13+9473.93</f>
        <v>450628.06</v>
      </c>
      <c r="L493" s="42">
        <v>104245.75999999999</v>
      </c>
      <c r="M493" s="42">
        <f>H493+I493+J493+K493+L493</f>
        <v>945371.97</v>
      </c>
    </row>
    <row r="494" spans="1:19" x14ac:dyDescent="0.2">
      <c r="A494" s="188" t="s">
        <v>116</v>
      </c>
      <c r="B494" s="106"/>
      <c r="C494" s="106"/>
      <c r="D494" s="106"/>
      <c r="E494" s="106"/>
      <c r="F494" s="106"/>
      <c r="G494" s="106"/>
      <c r="H494" s="106"/>
      <c r="I494" s="106"/>
      <c r="J494" s="106"/>
      <c r="K494" s="106"/>
      <c r="L494" s="106"/>
      <c r="M494" s="106"/>
    </row>
    <row r="495" spans="1:19" x14ac:dyDescent="0.2">
      <c r="A495" s="188" t="s">
        <v>116</v>
      </c>
      <c r="B495" s="106"/>
      <c r="C495" s="106"/>
      <c r="D495" s="106"/>
      <c r="E495" s="106"/>
      <c r="F495" s="106"/>
      <c r="G495" s="106"/>
      <c r="H495" s="106"/>
      <c r="I495" s="106"/>
      <c r="J495" s="106"/>
      <c r="K495" s="106"/>
      <c r="L495" s="106"/>
      <c r="M495" s="106"/>
    </row>
    <row r="496" spans="1:19" x14ac:dyDescent="0.2">
      <c r="A496" s="189" t="s">
        <v>855</v>
      </c>
      <c r="B496" s="190"/>
      <c r="C496" s="190"/>
      <c r="D496" s="191"/>
      <c r="E496" s="35" t="s">
        <v>856</v>
      </c>
      <c r="F496" s="35" t="s">
        <v>116</v>
      </c>
      <c r="G496" s="36" t="s">
        <v>117</v>
      </c>
      <c r="H496" s="36" t="s">
        <v>118</v>
      </c>
      <c r="I496" s="36" t="s">
        <v>119</v>
      </c>
      <c r="J496" s="36" t="s">
        <v>120</v>
      </c>
      <c r="K496" s="36" t="s">
        <v>121</v>
      </c>
      <c r="L496" s="36" t="s">
        <v>291</v>
      </c>
      <c r="M496" s="36" t="s">
        <v>122</v>
      </c>
    </row>
    <row r="497" spans="1:13" x14ac:dyDescent="0.2">
      <c r="A497" s="192" t="s">
        <v>857</v>
      </c>
      <c r="B497" s="178"/>
      <c r="C497" s="156" t="s">
        <v>432</v>
      </c>
      <c r="D497" s="178"/>
      <c r="E497" s="156" t="s">
        <v>294</v>
      </c>
      <c r="F497" s="18" t="s">
        <v>127</v>
      </c>
      <c r="G497" s="42">
        <v>349326.25</v>
      </c>
      <c r="H497" s="42">
        <v>1162668.43</v>
      </c>
      <c r="I497" s="42">
        <v>1162668.43</v>
      </c>
      <c r="J497" s="42">
        <v>1162668.43</v>
      </c>
      <c r="K497" s="42">
        <v>1162668.46</v>
      </c>
      <c r="L497" s="42"/>
      <c r="M497" s="42">
        <v>5000000</v>
      </c>
    </row>
    <row r="498" spans="1:13" x14ac:dyDescent="0.2">
      <c r="A498" s="179"/>
      <c r="B498" s="178"/>
      <c r="C498" s="179"/>
      <c r="D498" s="178"/>
      <c r="E498" s="176"/>
      <c r="F498" s="18" t="s">
        <v>128</v>
      </c>
      <c r="G498" s="42">
        <v>349326.25</v>
      </c>
      <c r="H498" s="42">
        <v>459475.23</v>
      </c>
      <c r="I498" s="42">
        <v>470876.63</v>
      </c>
      <c r="J498" s="37">
        <v>800000</v>
      </c>
      <c r="K498" s="42">
        <v>670455.39</v>
      </c>
      <c r="L498" s="42">
        <f>M498-M499</f>
        <v>1241786.04</v>
      </c>
      <c r="M498" s="42">
        <v>3500000</v>
      </c>
    </row>
    <row r="499" spans="1:13" x14ac:dyDescent="0.2">
      <c r="A499" s="180"/>
      <c r="B499" s="157"/>
      <c r="C499" s="180"/>
      <c r="D499" s="157"/>
      <c r="E499" s="177"/>
      <c r="F499" s="18" t="s">
        <v>129</v>
      </c>
      <c r="G499" s="42">
        <v>427894.87</v>
      </c>
      <c r="H499" s="42">
        <v>301111.46999999997</v>
      </c>
      <c r="I499" s="42">
        <v>644443.06000000006</v>
      </c>
      <c r="J499" s="42">
        <v>274273.65999999997</v>
      </c>
      <c r="K499" s="42">
        <f>413402.7+178005.36</f>
        <v>591408.06000000006</v>
      </c>
      <c r="L499" s="42">
        <v>19082.84</v>
      </c>
      <c r="M499" s="42">
        <f>G499+H499+I499+J499+K499+L499</f>
        <v>2258213.96</v>
      </c>
    </row>
    <row r="500" spans="1:13" x14ac:dyDescent="0.2">
      <c r="A500" s="188" t="s">
        <v>116</v>
      </c>
      <c r="B500" s="106"/>
      <c r="C500" s="106"/>
      <c r="D500" s="106"/>
      <c r="E500" s="106"/>
      <c r="F500" s="106"/>
      <c r="G500" s="106"/>
      <c r="H500" s="106"/>
      <c r="I500" s="106"/>
      <c r="J500" s="106"/>
      <c r="K500" s="106"/>
      <c r="L500" s="106"/>
      <c r="M500" s="106"/>
    </row>
    <row r="501" spans="1:13" x14ac:dyDescent="0.2">
      <c r="A501" s="188" t="s">
        <v>116</v>
      </c>
      <c r="B501" s="106"/>
      <c r="C501" s="106"/>
      <c r="D501" s="106"/>
      <c r="E501" s="106"/>
      <c r="F501" s="106"/>
      <c r="G501" s="106"/>
      <c r="H501" s="106"/>
      <c r="I501" s="106"/>
      <c r="J501" s="106"/>
      <c r="K501" s="106"/>
      <c r="L501" s="106"/>
      <c r="M501" s="106"/>
    </row>
    <row r="502" spans="1:13" x14ac:dyDescent="0.2">
      <c r="A502" s="189" t="s">
        <v>858</v>
      </c>
      <c r="B502" s="190"/>
      <c r="C502" s="190"/>
      <c r="D502" s="191"/>
      <c r="E502" s="35" t="s">
        <v>859</v>
      </c>
      <c r="F502" s="35" t="s">
        <v>116</v>
      </c>
      <c r="G502" s="36" t="s">
        <v>117</v>
      </c>
      <c r="H502" s="36" t="s">
        <v>118</v>
      </c>
      <c r="I502" s="36" t="s">
        <v>119</v>
      </c>
      <c r="J502" s="36" t="s">
        <v>120</v>
      </c>
      <c r="K502" s="36" t="s">
        <v>121</v>
      </c>
      <c r="L502" s="36" t="s">
        <v>291</v>
      </c>
      <c r="M502" s="36" t="s">
        <v>122</v>
      </c>
    </row>
    <row r="503" spans="1:13" x14ac:dyDescent="0.2">
      <c r="A503" s="192" t="s">
        <v>860</v>
      </c>
      <c r="B503" s="178"/>
      <c r="C503" s="156" t="s">
        <v>444</v>
      </c>
      <c r="D503" s="178"/>
      <c r="E503" s="156" t="s">
        <v>445</v>
      </c>
      <c r="F503" s="18" t="s">
        <v>127</v>
      </c>
      <c r="G503" s="37">
        <v>0</v>
      </c>
      <c r="H503" s="42">
        <v>39583.33</v>
      </c>
      <c r="I503" s="42">
        <v>39583.33</v>
      </c>
      <c r="J503" s="42">
        <v>39583.33</v>
      </c>
      <c r="K503" s="42">
        <v>39583.339999999997</v>
      </c>
      <c r="L503" s="42"/>
      <c r="M503" s="42">
        <v>158333.32999999999</v>
      </c>
    </row>
    <row r="504" spans="1:13" x14ac:dyDescent="0.2">
      <c r="A504" s="179"/>
      <c r="B504" s="178"/>
      <c r="C504" s="179"/>
      <c r="D504" s="178"/>
      <c r="E504" s="176"/>
      <c r="F504" s="18" t="s">
        <v>128</v>
      </c>
      <c r="G504" s="37">
        <v>0</v>
      </c>
      <c r="H504" s="37">
        <v>18315</v>
      </c>
      <c r="I504" s="42">
        <v>46672.77</v>
      </c>
      <c r="J504" s="37">
        <v>0</v>
      </c>
      <c r="K504" s="42">
        <v>142306.23000000001</v>
      </c>
      <c r="L504" s="42">
        <f>M504-M505</f>
        <v>142306.22999999998</v>
      </c>
      <c r="M504" s="42">
        <v>158333.32999999999</v>
      </c>
    </row>
    <row r="505" spans="1:13" x14ac:dyDescent="0.2">
      <c r="A505" s="180"/>
      <c r="B505" s="157"/>
      <c r="C505" s="180"/>
      <c r="D505" s="157"/>
      <c r="E505" s="177"/>
      <c r="F505" s="18" t="s">
        <v>129</v>
      </c>
      <c r="G505" s="37">
        <v>0</v>
      </c>
      <c r="H505" s="42">
        <v>13634.65</v>
      </c>
      <c r="I505" s="42">
        <v>2392.4499999999998</v>
      </c>
      <c r="J505" s="37">
        <v>0</v>
      </c>
      <c r="K505" s="42">
        <v>0</v>
      </c>
      <c r="L505" s="42">
        <v>0</v>
      </c>
      <c r="M505" s="42">
        <v>16027.1</v>
      </c>
    </row>
    <row r="506" spans="1:13" x14ac:dyDescent="0.2">
      <c r="A506" s="188" t="s">
        <v>116</v>
      </c>
      <c r="B506" s="106"/>
      <c r="C506" s="106"/>
      <c r="D506" s="106"/>
      <c r="E506" s="106"/>
      <c r="F506" s="106"/>
      <c r="G506" s="106"/>
      <c r="H506" s="106"/>
      <c r="I506" s="106"/>
      <c r="J506" s="106"/>
      <c r="K506" s="106"/>
      <c r="L506" s="106"/>
      <c r="M506" s="106"/>
    </row>
    <row r="507" spans="1:13" x14ac:dyDescent="0.2">
      <c r="A507" s="188" t="s">
        <v>116</v>
      </c>
      <c r="B507" s="106"/>
      <c r="C507" s="106"/>
      <c r="D507" s="106"/>
      <c r="E507" s="106"/>
      <c r="F507" s="106"/>
      <c r="G507" s="106"/>
      <c r="H507" s="106"/>
      <c r="I507" s="106"/>
      <c r="J507" s="106"/>
      <c r="K507" s="106"/>
      <c r="L507" s="106"/>
      <c r="M507" s="106"/>
    </row>
    <row r="508" spans="1:13" x14ac:dyDescent="0.2">
      <c r="A508" s="189" t="s">
        <v>861</v>
      </c>
      <c r="B508" s="190"/>
      <c r="C508" s="190"/>
      <c r="D508" s="191"/>
      <c r="E508" s="35" t="s">
        <v>862</v>
      </c>
      <c r="F508" s="35" t="s">
        <v>116</v>
      </c>
      <c r="G508" s="36" t="s">
        <v>117</v>
      </c>
      <c r="H508" s="36" t="s">
        <v>118</v>
      </c>
      <c r="I508" s="36" t="s">
        <v>119</v>
      </c>
      <c r="J508" s="36" t="s">
        <v>120</v>
      </c>
      <c r="K508" s="36" t="s">
        <v>121</v>
      </c>
      <c r="L508" s="36" t="s">
        <v>291</v>
      </c>
      <c r="M508" s="36" t="s">
        <v>122</v>
      </c>
    </row>
    <row r="509" spans="1:13" x14ac:dyDescent="0.2">
      <c r="A509" s="217" t="s">
        <v>863</v>
      </c>
      <c r="B509" s="208"/>
      <c r="C509" s="206" t="s">
        <v>457</v>
      </c>
      <c r="D509" s="208"/>
      <c r="E509" s="206" t="s">
        <v>458</v>
      </c>
      <c r="F509" s="40" t="s">
        <v>127</v>
      </c>
      <c r="G509" s="41">
        <v>0</v>
      </c>
      <c r="H509" s="41">
        <v>15625</v>
      </c>
      <c r="I509" s="41">
        <v>15625</v>
      </c>
      <c r="J509" s="41">
        <v>15625</v>
      </c>
      <c r="K509" s="41">
        <v>15625</v>
      </c>
      <c r="L509" s="38"/>
      <c r="M509" s="41">
        <v>62500</v>
      </c>
    </row>
    <row r="510" spans="1:13" x14ac:dyDescent="0.2">
      <c r="A510" s="209"/>
      <c r="B510" s="208"/>
      <c r="C510" s="209"/>
      <c r="D510" s="208"/>
      <c r="E510" s="204"/>
      <c r="F510" s="40" t="s">
        <v>128</v>
      </c>
      <c r="G510" s="41">
        <v>0</v>
      </c>
      <c r="H510" s="41">
        <v>0</v>
      </c>
      <c r="I510" s="43">
        <v>20833.330000000002</v>
      </c>
      <c r="J510" s="41">
        <v>0</v>
      </c>
      <c r="K510" s="41">
        <v>0</v>
      </c>
      <c r="L510" s="38"/>
      <c r="M510" s="41">
        <v>0</v>
      </c>
    </row>
    <row r="511" spans="1:13" x14ac:dyDescent="0.2">
      <c r="A511" s="210"/>
      <c r="B511" s="212"/>
      <c r="C511" s="210"/>
      <c r="D511" s="212"/>
      <c r="E511" s="205"/>
      <c r="F511" s="40" t="s">
        <v>129</v>
      </c>
      <c r="G511" s="41">
        <v>0</v>
      </c>
      <c r="H511" s="41">
        <v>0</v>
      </c>
      <c r="I511" s="41">
        <v>0</v>
      </c>
      <c r="J511" s="41">
        <v>0</v>
      </c>
      <c r="K511" s="41">
        <v>0</v>
      </c>
      <c r="L511" s="41">
        <v>0</v>
      </c>
      <c r="M511" s="41">
        <v>0</v>
      </c>
    </row>
    <row r="512" spans="1:13" x14ac:dyDescent="0.2">
      <c r="A512" s="188" t="s">
        <v>116</v>
      </c>
      <c r="B512" s="106"/>
      <c r="C512" s="106"/>
      <c r="D512" s="106"/>
      <c r="E512" s="106"/>
      <c r="F512" s="106"/>
      <c r="G512" s="106"/>
      <c r="H512" s="106"/>
      <c r="I512" s="106"/>
      <c r="J512" s="106"/>
      <c r="K512" s="106"/>
      <c r="L512" s="106"/>
      <c r="M512" s="106"/>
    </row>
    <row r="513" spans="1:19" ht="13.5" thickBot="1" x14ac:dyDescent="0.25">
      <c r="A513" s="188" t="s">
        <v>116</v>
      </c>
      <c r="B513" s="106"/>
      <c r="C513" s="106"/>
      <c r="D513" s="106"/>
      <c r="E513" s="106"/>
      <c r="F513" s="106"/>
      <c r="G513" s="106"/>
      <c r="H513" s="106"/>
      <c r="I513" s="106"/>
      <c r="J513" s="106"/>
      <c r="K513" s="106"/>
      <c r="L513" s="106"/>
      <c r="M513" s="106"/>
    </row>
    <row r="514" spans="1:19" ht="13.5" thickBot="1" x14ac:dyDescent="0.25">
      <c r="A514" s="189" t="s">
        <v>864</v>
      </c>
      <c r="B514" s="190"/>
      <c r="C514" s="190"/>
      <c r="D514" s="191"/>
      <c r="E514" s="35" t="s">
        <v>865</v>
      </c>
      <c r="F514" s="35" t="s">
        <v>116</v>
      </c>
      <c r="G514" s="36" t="s">
        <v>117</v>
      </c>
      <c r="H514" s="36" t="s">
        <v>118</v>
      </c>
      <c r="I514" s="36" t="s">
        <v>119</v>
      </c>
      <c r="J514" s="36" t="s">
        <v>120</v>
      </c>
      <c r="K514" s="36" t="s">
        <v>121</v>
      </c>
      <c r="L514" s="36" t="s">
        <v>291</v>
      </c>
      <c r="M514" s="36" t="s">
        <v>122</v>
      </c>
      <c r="O514" s="186" t="s">
        <v>1342</v>
      </c>
      <c r="P514" s="186"/>
      <c r="Q514" s="186"/>
      <c r="R514" s="186"/>
      <c r="S514" s="186"/>
    </row>
    <row r="515" spans="1:19" ht="13.5" thickBot="1" x14ac:dyDescent="0.25">
      <c r="A515" s="192" t="s">
        <v>866</v>
      </c>
      <c r="B515" s="178"/>
      <c r="C515" s="156" t="s">
        <v>470</v>
      </c>
      <c r="D515" s="178"/>
      <c r="E515" s="156" t="s">
        <v>358</v>
      </c>
      <c r="F515" s="18" t="s">
        <v>127</v>
      </c>
      <c r="G515" s="37">
        <v>0</v>
      </c>
      <c r="H515" s="42">
        <v>33333.33</v>
      </c>
      <c r="I515" s="42">
        <v>33333.33</v>
      </c>
      <c r="J515" s="42">
        <v>33333.33</v>
      </c>
      <c r="K515" s="42">
        <v>33333.339999999997</v>
      </c>
      <c r="L515" s="42"/>
      <c r="M515" s="42">
        <v>133333.32999999999</v>
      </c>
      <c r="O515" s="186"/>
      <c r="P515" s="186"/>
      <c r="Q515" s="186"/>
      <c r="R515" s="186"/>
      <c r="S515" s="186"/>
    </row>
    <row r="516" spans="1:19" ht="13.5" thickBot="1" x14ac:dyDescent="0.25">
      <c r="A516" s="179"/>
      <c r="B516" s="178"/>
      <c r="C516" s="179"/>
      <c r="D516" s="178"/>
      <c r="E516" s="176"/>
      <c r="F516" s="18" t="s">
        <v>128</v>
      </c>
      <c r="G516" s="37">
        <v>0</v>
      </c>
      <c r="H516" s="42">
        <v>15384.62</v>
      </c>
      <c r="I516" s="42">
        <v>39316.230000000003</v>
      </c>
      <c r="J516" s="37">
        <v>0</v>
      </c>
      <c r="K516" s="42">
        <v>133333.32999999999</v>
      </c>
      <c r="L516" s="42">
        <f>M516-M517+N516</f>
        <v>83333.329999999987</v>
      </c>
      <c r="M516" s="42">
        <v>133333.32999999999</v>
      </c>
      <c r="N516" s="86">
        <v>-50000</v>
      </c>
      <c r="O516" s="186"/>
      <c r="P516" s="186"/>
      <c r="Q516" s="186"/>
      <c r="R516" s="186"/>
      <c r="S516" s="186"/>
    </row>
    <row r="517" spans="1:19" ht="13.5" thickBot="1" x14ac:dyDescent="0.25">
      <c r="A517" s="180"/>
      <c r="B517" s="157"/>
      <c r="C517" s="180"/>
      <c r="D517" s="157"/>
      <c r="E517" s="177"/>
      <c r="F517" s="18" t="s">
        <v>129</v>
      </c>
      <c r="G517" s="37">
        <v>0</v>
      </c>
      <c r="H517" s="37">
        <v>0</v>
      </c>
      <c r="I517" s="37">
        <v>0</v>
      </c>
      <c r="J517" s="37">
        <v>0</v>
      </c>
      <c r="K517" s="42">
        <v>0</v>
      </c>
      <c r="L517" s="42">
        <v>0</v>
      </c>
      <c r="M517" s="42">
        <v>0</v>
      </c>
      <c r="O517" s="186"/>
      <c r="P517" s="186"/>
      <c r="Q517" s="186"/>
      <c r="R517" s="186"/>
      <c r="S517" s="186"/>
    </row>
    <row r="518" spans="1:19" x14ac:dyDescent="0.2">
      <c r="A518" s="188" t="s">
        <v>116</v>
      </c>
      <c r="B518" s="106"/>
      <c r="C518" s="106"/>
      <c r="D518" s="106"/>
      <c r="E518" s="106"/>
      <c r="F518" s="106"/>
      <c r="G518" s="106"/>
      <c r="H518" s="106"/>
      <c r="I518" s="106"/>
      <c r="J518" s="106"/>
      <c r="K518" s="106"/>
      <c r="L518" s="106"/>
      <c r="M518" s="106"/>
    </row>
    <row r="519" spans="1:19" x14ac:dyDescent="0.2">
      <c r="A519" s="188" t="s">
        <v>116</v>
      </c>
      <c r="B519" s="106"/>
      <c r="C519" s="106"/>
      <c r="D519" s="106"/>
      <c r="E519" s="106"/>
      <c r="F519" s="106"/>
      <c r="G519" s="106"/>
      <c r="H519" s="106"/>
      <c r="I519" s="106"/>
      <c r="J519" s="106"/>
      <c r="K519" s="106"/>
      <c r="L519" s="106"/>
      <c r="M519" s="106"/>
    </row>
    <row r="520" spans="1:19" x14ac:dyDescent="0.2">
      <c r="A520" s="189" t="s">
        <v>867</v>
      </c>
      <c r="B520" s="190"/>
      <c r="C520" s="190"/>
      <c r="D520" s="191"/>
      <c r="E520" s="35" t="s">
        <v>868</v>
      </c>
      <c r="F520" s="35" t="s">
        <v>116</v>
      </c>
      <c r="G520" s="36" t="s">
        <v>117</v>
      </c>
      <c r="H520" s="36" t="s">
        <v>118</v>
      </c>
      <c r="I520" s="36" t="s">
        <v>119</v>
      </c>
      <c r="J520" s="36" t="s">
        <v>120</v>
      </c>
      <c r="K520" s="36" t="s">
        <v>121</v>
      </c>
      <c r="L520" s="36" t="s">
        <v>291</v>
      </c>
      <c r="M520" s="36" t="s">
        <v>122</v>
      </c>
    </row>
    <row r="521" spans="1:19" x14ac:dyDescent="0.2">
      <c r="A521" s="192" t="s">
        <v>869</v>
      </c>
      <c r="B521" s="178"/>
      <c r="C521" s="156" t="s">
        <v>482</v>
      </c>
      <c r="D521" s="178"/>
      <c r="E521" s="156" t="s">
        <v>294</v>
      </c>
      <c r="F521" s="18" t="s">
        <v>127</v>
      </c>
      <c r="G521" s="42">
        <v>141637.09</v>
      </c>
      <c r="H521" s="42">
        <v>454174.06</v>
      </c>
      <c r="I521" s="42">
        <v>454174.06</v>
      </c>
      <c r="J521" s="42">
        <v>454174.06</v>
      </c>
      <c r="K521" s="37">
        <v>454174.06</v>
      </c>
      <c r="L521" s="37"/>
      <c r="M521" s="37">
        <v>1958333.33</v>
      </c>
    </row>
    <row r="522" spans="1:19" x14ac:dyDescent="0.2">
      <c r="A522" s="179"/>
      <c r="B522" s="178"/>
      <c r="C522" s="179"/>
      <c r="D522" s="178"/>
      <c r="E522" s="176"/>
      <c r="F522" s="18" t="s">
        <v>128</v>
      </c>
      <c r="G522" s="42">
        <v>141637.09</v>
      </c>
      <c r="H522" s="42">
        <v>277752.93</v>
      </c>
      <c r="I522" s="42">
        <v>124091.53</v>
      </c>
      <c r="J522" s="37">
        <v>70000</v>
      </c>
      <c r="K522" s="37">
        <v>0</v>
      </c>
      <c r="L522" s="37">
        <f>M522-M523</f>
        <v>648903.97</v>
      </c>
      <c r="M522" s="37">
        <v>958333.33</v>
      </c>
    </row>
    <row r="523" spans="1:19" x14ac:dyDescent="0.2">
      <c r="A523" s="180"/>
      <c r="B523" s="157"/>
      <c r="C523" s="180"/>
      <c r="D523" s="157"/>
      <c r="E523" s="177"/>
      <c r="F523" s="18" t="s">
        <v>129</v>
      </c>
      <c r="G523" s="42">
        <v>108305.81</v>
      </c>
      <c r="H523" s="42">
        <v>187849.68</v>
      </c>
      <c r="I523" s="42">
        <v>4693.24</v>
      </c>
      <c r="J523" s="42">
        <v>8580.6299999999992</v>
      </c>
      <c r="K523" s="37">
        <v>0</v>
      </c>
      <c r="L523" s="37">
        <v>0</v>
      </c>
      <c r="M523" s="37">
        <v>309429.36</v>
      </c>
    </row>
    <row r="524" spans="1:19" x14ac:dyDescent="0.2">
      <c r="A524" s="188" t="s">
        <v>116</v>
      </c>
      <c r="B524" s="106"/>
      <c r="C524" s="106"/>
      <c r="D524" s="106"/>
      <c r="E524" s="106"/>
      <c r="F524" s="106"/>
      <c r="G524" s="106"/>
      <c r="H524" s="106"/>
      <c r="I524" s="106"/>
      <c r="J524" s="106"/>
      <c r="K524" s="106"/>
      <c r="L524" s="106"/>
      <c r="M524" s="106"/>
      <c r="N524" s="75"/>
    </row>
    <row r="525" spans="1:19" x14ac:dyDescent="0.2">
      <c r="A525" s="188" t="s">
        <v>116</v>
      </c>
      <c r="B525" s="106"/>
      <c r="C525" s="106"/>
      <c r="D525" s="106"/>
      <c r="E525" s="106"/>
      <c r="F525" s="106"/>
      <c r="G525" s="106"/>
      <c r="H525" s="106"/>
      <c r="I525" s="106"/>
      <c r="J525" s="106"/>
      <c r="K525" s="106"/>
      <c r="L525" s="106"/>
      <c r="M525" s="106"/>
      <c r="N525" s="75"/>
    </row>
    <row r="526" spans="1:19" x14ac:dyDescent="0.2">
      <c r="A526" s="214" t="s">
        <v>870</v>
      </c>
      <c r="B526" s="130"/>
      <c r="C526" s="130"/>
      <c r="D526" s="130"/>
      <c r="E526" s="130"/>
      <c r="F526" s="130"/>
      <c r="G526" s="215" t="s">
        <v>821</v>
      </c>
      <c r="H526" s="130"/>
      <c r="I526" s="130"/>
      <c r="J526" s="130"/>
      <c r="K526" s="130"/>
      <c r="L526" s="130"/>
      <c r="M526" s="216"/>
    </row>
    <row r="527" spans="1:19" x14ac:dyDescent="0.2">
      <c r="A527" s="180"/>
      <c r="B527" s="170"/>
      <c r="C527" s="170"/>
      <c r="D527" s="170"/>
      <c r="E527" s="170"/>
      <c r="F527" s="170"/>
      <c r="G527" s="80"/>
      <c r="H527" s="78"/>
      <c r="I527" s="78"/>
      <c r="J527" s="78"/>
      <c r="K527" s="82">
        <f>K531+K537+K543+K549+K555+K561+K567+K573+K579+K585+K591+K597+K603</f>
        <v>382116.79</v>
      </c>
      <c r="L527" s="92">
        <f>L531+L537+L543+L549+L555+L561+L567+L573+L579+L585+L591+L597+L603</f>
        <v>6145.2699999999995</v>
      </c>
      <c r="M527" s="81">
        <v>3345833.35</v>
      </c>
    </row>
    <row r="528" spans="1:19" x14ac:dyDescent="0.2">
      <c r="A528" s="189" t="s">
        <v>871</v>
      </c>
      <c r="B528" s="190"/>
      <c r="C528" s="190"/>
      <c r="D528" s="191"/>
      <c r="E528" s="35" t="s">
        <v>872</v>
      </c>
      <c r="F528" s="35" t="s">
        <v>116</v>
      </c>
      <c r="G528" s="36" t="s">
        <v>117</v>
      </c>
      <c r="H528" s="36" t="s">
        <v>118</v>
      </c>
      <c r="I528" s="36" t="s">
        <v>119</v>
      </c>
      <c r="J528" s="36" t="s">
        <v>120</v>
      </c>
      <c r="K528" s="36" t="s">
        <v>121</v>
      </c>
      <c r="L528" s="36" t="s">
        <v>291</v>
      </c>
      <c r="M528" s="36" t="s">
        <v>122</v>
      </c>
    </row>
    <row r="529" spans="1:13" x14ac:dyDescent="0.2">
      <c r="A529" s="192" t="s">
        <v>873</v>
      </c>
      <c r="B529" s="178"/>
      <c r="C529" s="156" t="s">
        <v>495</v>
      </c>
      <c r="D529" s="178"/>
      <c r="E529" s="156" t="s">
        <v>496</v>
      </c>
      <c r="F529" s="18" t="s">
        <v>127</v>
      </c>
      <c r="G529" s="37">
        <v>62250</v>
      </c>
      <c r="H529" s="42">
        <v>119854.16</v>
      </c>
      <c r="I529" s="42">
        <v>119854.16</v>
      </c>
      <c r="J529" s="42">
        <v>119854.16</v>
      </c>
      <c r="K529" s="42">
        <v>119854.19</v>
      </c>
      <c r="L529" s="42"/>
      <c r="M529" s="42">
        <v>541666.67000000004</v>
      </c>
    </row>
    <row r="530" spans="1:13" x14ac:dyDescent="0.2">
      <c r="A530" s="179"/>
      <c r="B530" s="178"/>
      <c r="C530" s="179"/>
      <c r="D530" s="178"/>
      <c r="E530" s="176"/>
      <c r="F530" s="18" t="s">
        <v>128</v>
      </c>
      <c r="G530" s="37">
        <v>62250</v>
      </c>
      <c r="H530" s="42">
        <v>56413.48</v>
      </c>
      <c r="I530" s="42">
        <v>51544.29</v>
      </c>
      <c r="J530" s="37">
        <v>60000</v>
      </c>
      <c r="K530" s="42">
        <v>0</v>
      </c>
      <c r="L530" s="42">
        <f>M530-M531</f>
        <v>184583.26999999996</v>
      </c>
      <c r="M530" s="42">
        <v>291666.67</v>
      </c>
    </row>
    <row r="531" spans="1:13" x14ac:dyDescent="0.2">
      <c r="A531" s="180"/>
      <c r="B531" s="157"/>
      <c r="C531" s="180"/>
      <c r="D531" s="157"/>
      <c r="E531" s="177"/>
      <c r="F531" s="18" t="s">
        <v>129</v>
      </c>
      <c r="G531" s="42">
        <v>30620.3</v>
      </c>
      <c r="H531" s="42">
        <v>31745.83</v>
      </c>
      <c r="I531" s="42">
        <v>31340.42</v>
      </c>
      <c r="J531" s="42">
        <v>10618.88</v>
      </c>
      <c r="K531" s="42">
        <f>2464.75+293.22</f>
        <v>2757.9700000000003</v>
      </c>
      <c r="L531" s="42">
        <v>0</v>
      </c>
      <c r="M531" s="42">
        <f>G531+H531+I531+J531+K531</f>
        <v>107083.40000000001</v>
      </c>
    </row>
    <row r="532" spans="1:13" x14ac:dyDescent="0.2">
      <c r="A532" s="188" t="s">
        <v>116</v>
      </c>
      <c r="B532" s="106"/>
      <c r="C532" s="106"/>
      <c r="D532" s="106"/>
      <c r="E532" s="106"/>
      <c r="F532" s="106"/>
      <c r="G532" s="106"/>
      <c r="H532" s="106"/>
      <c r="I532" s="106"/>
      <c r="J532" s="106"/>
      <c r="K532" s="106"/>
      <c r="L532" s="106"/>
      <c r="M532" s="106"/>
    </row>
    <row r="533" spans="1:13" x14ac:dyDescent="0.2">
      <c r="A533" s="188" t="s">
        <v>116</v>
      </c>
      <c r="B533" s="106"/>
      <c r="C533" s="106"/>
      <c r="D533" s="106"/>
      <c r="E533" s="106"/>
      <c r="F533" s="106"/>
      <c r="G533" s="106"/>
      <c r="H533" s="106"/>
      <c r="I533" s="106"/>
      <c r="J533" s="106"/>
      <c r="K533" s="106"/>
      <c r="L533" s="106"/>
      <c r="M533" s="106"/>
    </row>
    <row r="534" spans="1:13" x14ac:dyDescent="0.2">
      <c r="A534" s="189" t="s">
        <v>874</v>
      </c>
      <c r="B534" s="190"/>
      <c r="C534" s="190"/>
      <c r="D534" s="191"/>
      <c r="E534" s="35" t="s">
        <v>875</v>
      </c>
      <c r="F534" s="35" t="s">
        <v>116</v>
      </c>
      <c r="G534" s="36" t="s">
        <v>117</v>
      </c>
      <c r="H534" s="36" t="s">
        <v>118</v>
      </c>
      <c r="I534" s="36" t="s">
        <v>119</v>
      </c>
      <c r="J534" s="36" t="s">
        <v>120</v>
      </c>
      <c r="K534" s="36" t="s">
        <v>121</v>
      </c>
      <c r="L534" s="36" t="s">
        <v>291</v>
      </c>
      <c r="M534" s="36" t="s">
        <v>122</v>
      </c>
    </row>
    <row r="535" spans="1:13" x14ac:dyDescent="0.2">
      <c r="A535" s="192" t="s">
        <v>876</v>
      </c>
      <c r="B535" s="178"/>
      <c r="C535" s="156" t="s">
        <v>508</v>
      </c>
      <c r="D535" s="178"/>
      <c r="E535" s="156" t="s">
        <v>358</v>
      </c>
      <c r="F535" s="18" t="s">
        <v>127</v>
      </c>
      <c r="G535" s="37">
        <v>0</v>
      </c>
      <c r="H535" s="37">
        <v>37500</v>
      </c>
      <c r="I535" s="37">
        <v>37500</v>
      </c>
      <c r="J535" s="37">
        <v>37500</v>
      </c>
      <c r="K535" s="37">
        <v>37500</v>
      </c>
      <c r="L535" s="37"/>
      <c r="M535" s="37">
        <v>150000</v>
      </c>
    </row>
    <row r="536" spans="1:13" x14ac:dyDescent="0.2">
      <c r="A536" s="179"/>
      <c r="B536" s="178"/>
      <c r="C536" s="179"/>
      <c r="D536" s="178"/>
      <c r="E536" s="176"/>
      <c r="F536" s="18" t="s">
        <v>128</v>
      </c>
      <c r="G536" s="37">
        <v>0</v>
      </c>
      <c r="H536" s="37">
        <v>0</v>
      </c>
      <c r="I536" s="37">
        <v>50000</v>
      </c>
      <c r="J536" s="37">
        <v>3000</v>
      </c>
      <c r="K536" s="37">
        <v>81038.880000000005</v>
      </c>
      <c r="L536" s="37">
        <f>M536-M537</f>
        <v>41015.87000000001</v>
      </c>
      <c r="M536" s="37">
        <v>150000</v>
      </c>
    </row>
    <row r="537" spans="1:13" x14ac:dyDescent="0.2">
      <c r="A537" s="180"/>
      <c r="B537" s="157"/>
      <c r="C537" s="180"/>
      <c r="D537" s="157"/>
      <c r="E537" s="177"/>
      <c r="F537" s="18" t="s">
        <v>129</v>
      </c>
      <c r="G537" s="37">
        <v>0</v>
      </c>
      <c r="H537" s="37">
        <v>0</v>
      </c>
      <c r="I537" s="42">
        <v>29630.06</v>
      </c>
      <c r="J537" s="42">
        <v>39331.06</v>
      </c>
      <c r="K537" s="37">
        <f>32509.53+7513.48</f>
        <v>40023.009999999995</v>
      </c>
      <c r="L537" s="37">
        <v>0</v>
      </c>
      <c r="M537" s="37">
        <f>I537+J537+K537</f>
        <v>108984.12999999999</v>
      </c>
    </row>
    <row r="538" spans="1:13" x14ac:dyDescent="0.2">
      <c r="A538" s="188" t="s">
        <v>116</v>
      </c>
      <c r="B538" s="106"/>
      <c r="C538" s="106"/>
      <c r="D538" s="106"/>
      <c r="E538" s="106"/>
      <c r="F538" s="106"/>
      <c r="G538" s="106"/>
      <c r="H538" s="106"/>
      <c r="I538" s="106"/>
      <c r="J538" s="106"/>
      <c r="K538" s="106"/>
      <c r="L538" s="106"/>
      <c r="M538" s="106"/>
    </row>
    <row r="539" spans="1:13" x14ac:dyDescent="0.2">
      <c r="A539" s="188" t="s">
        <v>116</v>
      </c>
      <c r="B539" s="106"/>
      <c r="C539" s="106"/>
      <c r="D539" s="106"/>
      <c r="E539" s="106"/>
      <c r="F539" s="106"/>
      <c r="G539" s="106"/>
      <c r="H539" s="106"/>
      <c r="I539" s="106"/>
      <c r="J539" s="106"/>
      <c r="K539" s="106"/>
      <c r="L539" s="106"/>
      <c r="M539" s="106"/>
    </row>
    <row r="540" spans="1:13" x14ac:dyDescent="0.2">
      <c r="A540" s="189" t="s">
        <v>877</v>
      </c>
      <c r="B540" s="190"/>
      <c r="C540" s="190"/>
      <c r="D540" s="191"/>
      <c r="E540" s="35" t="s">
        <v>878</v>
      </c>
      <c r="F540" s="35" t="s">
        <v>116</v>
      </c>
      <c r="G540" s="36" t="s">
        <v>117</v>
      </c>
      <c r="H540" s="36" t="s">
        <v>118</v>
      </c>
      <c r="I540" s="36" t="s">
        <v>119</v>
      </c>
      <c r="J540" s="36" t="s">
        <v>120</v>
      </c>
      <c r="K540" s="36" t="s">
        <v>121</v>
      </c>
      <c r="L540" s="36" t="s">
        <v>291</v>
      </c>
      <c r="M540" s="36" t="s">
        <v>122</v>
      </c>
    </row>
    <row r="541" spans="1:13" x14ac:dyDescent="0.2">
      <c r="A541" s="217" t="s">
        <v>879</v>
      </c>
      <c r="B541" s="208"/>
      <c r="C541" s="206" t="s">
        <v>520</v>
      </c>
      <c r="D541" s="208"/>
      <c r="E541" s="206" t="s">
        <v>521</v>
      </c>
      <c r="F541" s="40" t="s">
        <v>127</v>
      </c>
      <c r="G541" s="43">
        <v>864.58</v>
      </c>
      <c r="H541" s="43">
        <v>34825.519999999997</v>
      </c>
      <c r="I541" s="43">
        <v>34825.519999999997</v>
      </c>
      <c r="J541" s="43">
        <v>34825.519999999997</v>
      </c>
      <c r="K541" s="43">
        <v>34825.53</v>
      </c>
      <c r="L541" s="38"/>
      <c r="M541" s="43">
        <v>140166.67000000001</v>
      </c>
    </row>
    <row r="542" spans="1:13" x14ac:dyDescent="0.2">
      <c r="A542" s="209"/>
      <c r="B542" s="208"/>
      <c r="C542" s="209"/>
      <c r="D542" s="208"/>
      <c r="E542" s="204"/>
      <c r="F542" s="40" t="s">
        <v>128</v>
      </c>
      <c r="G542" s="43">
        <v>864.58</v>
      </c>
      <c r="H542" s="41">
        <v>0</v>
      </c>
      <c r="I542" s="41">
        <v>0</v>
      </c>
      <c r="J542" s="41">
        <v>0</v>
      </c>
      <c r="K542" s="41">
        <v>0</v>
      </c>
      <c r="L542" s="38"/>
      <c r="M542" s="41">
        <v>0</v>
      </c>
    </row>
    <row r="543" spans="1:13" x14ac:dyDescent="0.2">
      <c r="A543" s="210"/>
      <c r="B543" s="212"/>
      <c r="C543" s="210"/>
      <c r="D543" s="212"/>
      <c r="E543" s="205"/>
      <c r="F543" s="40" t="s">
        <v>129</v>
      </c>
      <c r="G543" s="41">
        <v>0</v>
      </c>
      <c r="H543" s="41">
        <v>0</v>
      </c>
      <c r="I543" s="41">
        <v>0</v>
      </c>
      <c r="J543" s="41">
        <v>0</v>
      </c>
      <c r="K543" s="41">
        <v>0</v>
      </c>
      <c r="L543" s="41">
        <v>0</v>
      </c>
      <c r="M543" s="41">
        <v>0</v>
      </c>
    </row>
    <row r="544" spans="1:13" x14ac:dyDescent="0.2">
      <c r="A544" s="188" t="s">
        <v>116</v>
      </c>
      <c r="B544" s="106"/>
      <c r="C544" s="106"/>
      <c r="D544" s="106"/>
      <c r="E544" s="106"/>
      <c r="F544" s="106"/>
      <c r="G544" s="106"/>
      <c r="H544" s="106"/>
      <c r="I544" s="106"/>
      <c r="J544" s="106"/>
      <c r="K544" s="106"/>
      <c r="L544" s="106"/>
      <c r="M544" s="106"/>
    </row>
    <row r="545" spans="1:13" x14ac:dyDescent="0.2">
      <c r="A545" s="188" t="s">
        <v>116</v>
      </c>
      <c r="B545" s="106"/>
      <c r="C545" s="106"/>
      <c r="D545" s="106"/>
      <c r="E545" s="106"/>
      <c r="F545" s="106"/>
      <c r="G545" s="106"/>
      <c r="H545" s="106"/>
      <c r="I545" s="106"/>
      <c r="J545" s="106"/>
      <c r="K545" s="106"/>
      <c r="L545" s="106"/>
      <c r="M545" s="106"/>
    </row>
    <row r="546" spans="1:13" x14ac:dyDescent="0.2">
      <c r="A546" s="189" t="s">
        <v>880</v>
      </c>
      <c r="B546" s="190"/>
      <c r="C546" s="190"/>
      <c r="D546" s="191"/>
      <c r="E546" s="35" t="s">
        <v>881</v>
      </c>
      <c r="F546" s="35" t="s">
        <v>116</v>
      </c>
      <c r="G546" s="36" t="s">
        <v>117</v>
      </c>
      <c r="H546" s="36" t="s">
        <v>118</v>
      </c>
      <c r="I546" s="36" t="s">
        <v>119</v>
      </c>
      <c r="J546" s="36" t="s">
        <v>120</v>
      </c>
      <c r="K546" s="36" t="s">
        <v>121</v>
      </c>
      <c r="L546" s="36" t="s">
        <v>291</v>
      </c>
      <c r="M546" s="36" t="s">
        <v>122</v>
      </c>
    </row>
    <row r="547" spans="1:13" x14ac:dyDescent="0.2">
      <c r="A547" s="192" t="s">
        <v>882</v>
      </c>
      <c r="B547" s="178"/>
      <c r="C547" s="156" t="s">
        <v>533</v>
      </c>
      <c r="D547" s="178"/>
      <c r="E547" s="156" t="s">
        <v>534</v>
      </c>
      <c r="F547" s="18" t="s">
        <v>127</v>
      </c>
      <c r="G547" s="42">
        <v>142369.31</v>
      </c>
      <c r="H547" s="42">
        <v>224824.34</v>
      </c>
      <c r="I547" s="42">
        <v>224824.34</v>
      </c>
      <c r="J547" s="42">
        <v>224824.34</v>
      </c>
      <c r="K547" s="42">
        <v>224824.34</v>
      </c>
      <c r="L547" s="42"/>
      <c r="M547" s="42">
        <v>1041666.67</v>
      </c>
    </row>
    <row r="548" spans="1:13" x14ac:dyDescent="0.2">
      <c r="A548" s="179"/>
      <c r="B548" s="178"/>
      <c r="C548" s="179"/>
      <c r="D548" s="178"/>
      <c r="E548" s="176"/>
      <c r="F548" s="18" t="s">
        <v>128</v>
      </c>
      <c r="G548" s="42">
        <v>142369.31</v>
      </c>
      <c r="H548" s="42">
        <v>90594.15</v>
      </c>
      <c r="I548" s="42">
        <v>117024.17</v>
      </c>
      <c r="J548" s="42">
        <v>30000</v>
      </c>
      <c r="K548" s="42">
        <v>0</v>
      </c>
      <c r="L548" s="42">
        <f>M548-M549</f>
        <v>466411.77</v>
      </c>
      <c r="M548" s="42">
        <v>541666.67000000004</v>
      </c>
    </row>
    <row r="549" spans="1:13" x14ac:dyDescent="0.2">
      <c r="A549" s="180"/>
      <c r="B549" s="157"/>
      <c r="C549" s="180"/>
      <c r="D549" s="157"/>
      <c r="E549" s="177"/>
      <c r="F549" s="18" t="s">
        <v>129</v>
      </c>
      <c r="G549" s="37">
        <v>0</v>
      </c>
      <c r="H549" s="42">
        <v>1647.11</v>
      </c>
      <c r="I549" s="42">
        <v>18710.689999999999</v>
      </c>
      <c r="J549" s="42">
        <v>29240.5</v>
      </c>
      <c r="K549" s="42">
        <f>23768.24+1866.28</f>
        <v>25634.52</v>
      </c>
      <c r="L549" s="42">
        <v>22.08</v>
      </c>
      <c r="M549" s="42">
        <f>H549+I549+J549+K549+L549</f>
        <v>75254.900000000009</v>
      </c>
    </row>
    <row r="550" spans="1:13" x14ac:dyDescent="0.2">
      <c r="A550" s="188" t="s">
        <v>116</v>
      </c>
      <c r="B550" s="106"/>
      <c r="C550" s="106"/>
      <c r="D550" s="106"/>
      <c r="E550" s="106"/>
      <c r="F550" s="106"/>
      <c r="G550" s="106"/>
      <c r="H550" s="106"/>
      <c r="I550" s="106"/>
      <c r="J550" s="106"/>
      <c r="K550" s="106"/>
      <c r="L550" s="106"/>
      <c r="M550" s="106"/>
    </row>
    <row r="551" spans="1:13" x14ac:dyDescent="0.2">
      <c r="A551" s="188" t="s">
        <v>116</v>
      </c>
      <c r="B551" s="106"/>
      <c r="C551" s="106"/>
      <c r="D551" s="106"/>
      <c r="E551" s="106"/>
      <c r="F551" s="106"/>
      <c r="G551" s="106"/>
      <c r="H551" s="106"/>
      <c r="I551" s="106"/>
      <c r="J551" s="106"/>
      <c r="K551" s="106"/>
      <c r="L551" s="106"/>
      <c r="M551" s="106"/>
    </row>
    <row r="552" spans="1:13" x14ac:dyDescent="0.2">
      <c r="A552" s="189" t="s">
        <v>883</v>
      </c>
      <c r="B552" s="190"/>
      <c r="C552" s="190"/>
      <c r="D552" s="191"/>
      <c r="E552" s="35" t="s">
        <v>884</v>
      </c>
      <c r="F552" s="35" t="s">
        <v>116</v>
      </c>
      <c r="G552" s="36" t="s">
        <v>117</v>
      </c>
      <c r="H552" s="36" t="s">
        <v>118</v>
      </c>
      <c r="I552" s="36" t="s">
        <v>119</v>
      </c>
      <c r="J552" s="36" t="s">
        <v>120</v>
      </c>
      <c r="K552" s="36" t="s">
        <v>121</v>
      </c>
      <c r="L552" s="36" t="s">
        <v>291</v>
      </c>
      <c r="M552" s="36" t="s">
        <v>122</v>
      </c>
    </row>
    <row r="553" spans="1:13" x14ac:dyDescent="0.2">
      <c r="A553" s="192" t="s">
        <v>885</v>
      </c>
      <c r="B553" s="178"/>
      <c r="C553" s="156" t="s">
        <v>546</v>
      </c>
      <c r="D553" s="178"/>
      <c r="E553" s="156" t="s">
        <v>547</v>
      </c>
      <c r="F553" s="18" t="s">
        <v>127</v>
      </c>
      <c r="G553" s="37">
        <v>0</v>
      </c>
      <c r="H553" s="37">
        <v>156250</v>
      </c>
      <c r="I553" s="37">
        <v>156250</v>
      </c>
      <c r="J553" s="37">
        <v>156250</v>
      </c>
      <c r="K553" s="37">
        <v>156250</v>
      </c>
      <c r="L553" s="37"/>
      <c r="M553" s="37">
        <v>625000</v>
      </c>
    </row>
    <row r="554" spans="1:13" x14ac:dyDescent="0.2">
      <c r="A554" s="179"/>
      <c r="B554" s="178"/>
      <c r="C554" s="179"/>
      <c r="D554" s="178"/>
      <c r="E554" s="176"/>
      <c r="F554" s="18" t="s">
        <v>128</v>
      </c>
      <c r="G554" s="37">
        <v>0</v>
      </c>
      <c r="H554" s="42">
        <v>26153.85</v>
      </c>
      <c r="I554" s="42">
        <v>49615.38</v>
      </c>
      <c r="J554" s="37">
        <v>70000</v>
      </c>
      <c r="K554" s="37">
        <v>0</v>
      </c>
      <c r="L554" s="37">
        <f>M554-M555</f>
        <v>230858.05</v>
      </c>
      <c r="M554" s="37">
        <v>425000</v>
      </c>
    </row>
    <row r="555" spans="1:13" x14ac:dyDescent="0.2">
      <c r="A555" s="180"/>
      <c r="B555" s="157"/>
      <c r="C555" s="180"/>
      <c r="D555" s="157"/>
      <c r="E555" s="177"/>
      <c r="F555" s="18" t="s">
        <v>129</v>
      </c>
      <c r="G555" s="37">
        <v>0</v>
      </c>
      <c r="H555" s="42">
        <v>10657.51</v>
      </c>
      <c r="I555" s="42">
        <v>57359.4</v>
      </c>
      <c r="J555" s="42">
        <v>79381.78</v>
      </c>
      <c r="K555" s="37">
        <f>28791.54+17951.72</f>
        <v>46743.26</v>
      </c>
      <c r="L555" s="37">
        <v>0</v>
      </c>
      <c r="M555" s="37">
        <f>H555+I555+J555+K555</f>
        <v>194141.95</v>
      </c>
    </row>
    <row r="556" spans="1:13" x14ac:dyDescent="0.2">
      <c r="A556" s="188" t="s">
        <v>116</v>
      </c>
      <c r="B556" s="106"/>
      <c r="C556" s="106"/>
      <c r="D556" s="106"/>
      <c r="E556" s="106"/>
      <c r="F556" s="106"/>
      <c r="G556" s="106"/>
      <c r="H556" s="106"/>
      <c r="I556" s="106"/>
      <c r="J556" s="106"/>
      <c r="K556" s="106"/>
      <c r="L556" s="106"/>
      <c r="M556" s="106"/>
    </row>
    <row r="557" spans="1:13" x14ac:dyDescent="0.2">
      <c r="A557" s="188" t="s">
        <v>116</v>
      </c>
      <c r="B557" s="106"/>
      <c r="C557" s="106"/>
      <c r="D557" s="106"/>
      <c r="E557" s="106"/>
      <c r="F557" s="106"/>
      <c r="G557" s="106"/>
      <c r="H557" s="106"/>
      <c r="I557" s="106"/>
      <c r="J557" s="106"/>
      <c r="K557" s="106"/>
      <c r="L557" s="106"/>
      <c r="M557" s="106"/>
    </row>
    <row r="558" spans="1:13" x14ac:dyDescent="0.2">
      <c r="A558" s="189" t="s">
        <v>886</v>
      </c>
      <c r="B558" s="190"/>
      <c r="C558" s="190"/>
      <c r="D558" s="191"/>
      <c r="E558" s="35" t="s">
        <v>887</v>
      </c>
      <c r="F558" s="35" t="s">
        <v>116</v>
      </c>
      <c r="G558" s="36" t="s">
        <v>117</v>
      </c>
      <c r="H558" s="36" t="s">
        <v>118</v>
      </c>
      <c r="I558" s="36" t="s">
        <v>119</v>
      </c>
      <c r="J558" s="36" t="s">
        <v>120</v>
      </c>
      <c r="K558" s="36" t="s">
        <v>121</v>
      </c>
      <c r="L558" s="36" t="s">
        <v>291</v>
      </c>
      <c r="M558" s="36" t="s">
        <v>122</v>
      </c>
    </row>
    <row r="559" spans="1:13" x14ac:dyDescent="0.2">
      <c r="A559" s="192" t="s">
        <v>888</v>
      </c>
      <c r="B559" s="178"/>
      <c r="C559" s="156" t="s">
        <v>559</v>
      </c>
      <c r="D559" s="178"/>
      <c r="E559" s="156" t="s">
        <v>560</v>
      </c>
      <c r="F559" s="18" t="s">
        <v>127</v>
      </c>
      <c r="G559" s="37">
        <v>0</v>
      </c>
      <c r="H559" s="37">
        <v>62500</v>
      </c>
      <c r="I559" s="37">
        <v>62500</v>
      </c>
      <c r="J559" s="37">
        <v>62500</v>
      </c>
      <c r="K559" s="37">
        <v>62500</v>
      </c>
      <c r="L559" s="37"/>
      <c r="M559" s="37">
        <v>250000</v>
      </c>
    </row>
    <row r="560" spans="1:13" x14ac:dyDescent="0.2">
      <c r="A560" s="179"/>
      <c r="B560" s="178"/>
      <c r="C560" s="179"/>
      <c r="D560" s="178"/>
      <c r="E560" s="176"/>
      <c r="F560" s="18" t="s">
        <v>128</v>
      </c>
      <c r="G560" s="37">
        <v>0</v>
      </c>
      <c r="H560" s="42">
        <v>2307.69</v>
      </c>
      <c r="I560" s="42">
        <v>32564.1</v>
      </c>
      <c r="J560" s="37">
        <v>20000</v>
      </c>
      <c r="K560" s="37">
        <v>0</v>
      </c>
      <c r="L560" s="37">
        <f>M560-M561</f>
        <v>164184.29999999999</v>
      </c>
      <c r="M560" s="37">
        <v>200000</v>
      </c>
    </row>
    <row r="561" spans="1:13" x14ac:dyDescent="0.2">
      <c r="A561" s="180"/>
      <c r="B561" s="157"/>
      <c r="C561" s="180"/>
      <c r="D561" s="157"/>
      <c r="E561" s="177"/>
      <c r="F561" s="18" t="s">
        <v>129</v>
      </c>
      <c r="G561" s="37">
        <v>0</v>
      </c>
      <c r="H561" s="42">
        <v>13904.99</v>
      </c>
      <c r="I561" s="42">
        <v>8678.25</v>
      </c>
      <c r="J561" s="42">
        <v>2371.69</v>
      </c>
      <c r="K561" s="37">
        <v>10860.77</v>
      </c>
      <c r="L561" s="37">
        <v>0</v>
      </c>
      <c r="M561" s="37">
        <v>35815.699999999997</v>
      </c>
    </row>
    <row r="562" spans="1:13" x14ac:dyDescent="0.2">
      <c r="A562" s="188" t="s">
        <v>116</v>
      </c>
      <c r="B562" s="106"/>
      <c r="C562" s="106"/>
      <c r="D562" s="106"/>
      <c r="E562" s="106"/>
      <c r="F562" s="106"/>
      <c r="G562" s="106"/>
      <c r="H562" s="106"/>
      <c r="I562" s="106"/>
      <c r="J562" s="106"/>
      <c r="K562" s="106"/>
      <c r="L562" s="106"/>
      <c r="M562" s="106"/>
    </row>
    <row r="563" spans="1:13" x14ac:dyDescent="0.2">
      <c r="A563" s="188" t="s">
        <v>116</v>
      </c>
      <c r="B563" s="106"/>
      <c r="C563" s="106"/>
      <c r="D563" s="106"/>
      <c r="E563" s="106"/>
      <c r="F563" s="106"/>
      <c r="G563" s="106"/>
      <c r="H563" s="106"/>
      <c r="I563" s="106"/>
      <c r="J563" s="106"/>
      <c r="K563" s="106"/>
      <c r="L563" s="106"/>
      <c r="M563" s="106"/>
    </row>
    <row r="564" spans="1:13" x14ac:dyDescent="0.2">
      <c r="A564" s="189" t="s">
        <v>889</v>
      </c>
      <c r="B564" s="190"/>
      <c r="C564" s="190"/>
      <c r="D564" s="191"/>
      <c r="E564" s="35" t="s">
        <v>890</v>
      </c>
      <c r="F564" s="35" t="s">
        <v>116</v>
      </c>
      <c r="G564" s="36" t="s">
        <v>117</v>
      </c>
      <c r="H564" s="36" t="s">
        <v>118</v>
      </c>
      <c r="I564" s="36" t="s">
        <v>119</v>
      </c>
      <c r="J564" s="36" t="s">
        <v>120</v>
      </c>
      <c r="K564" s="36" t="s">
        <v>121</v>
      </c>
      <c r="L564" s="36" t="s">
        <v>291</v>
      </c>
      <c r="M564" s="36" t="s">
        <v>122</v>
      </c>
    </row>
    <row r="565" spans="1:13" x14ac:dyDescent="0.2">
      <c r="A565" s="192" t="s">
        <v>891</v>
      </c>
      <c r="B565" s="178"/>
      <c r="C565" s="156" t="s">
        <v>572</v>
      </c>
      <c r="D565" s="178"/>
      <c r="E565" s="156" t="s">
        <v>573</v>
      </c>
      <c r="F565" s="18" t="s">
        <v>127</v>
      </c>
      <c r="G565" s="42">
        <v>62917.120000000003</v>
      </c>
      <c r="H565" s="42">
        <v>192604.05</v>
      </c>
      <c r="I565" s="42">
        <v>192604.05</v>
      </c>
      <c r="J565" s="42">
        <v>192604.05</v>
      </c>
      <c r="K565" s="42">
        <v>192604.06</v>
      </c>
      <c r="L565" s="42"/>
      <c r="M565" s="42">
        <v>833333.33</v>
      </c>
    </row>
    <row r="566" spans="1:13" x14ac:dyDescent="0.2">
      <c r="A566" s="179"/>
      <c r="B566" s="178"/>
      <c r="C566" s="179"/>
      <c r="D566" s="178"/>
      <c r="E566" s="176"/>
      <c r="F566" s="18" t="s">
        <v>128</v>
      </c>
      <c r="G566" s="42">
        <v>62917.120000000003</v>
      </c>
      <c r="H566" s="42">
        <v>28846.15</v>
      </c>
      <c r="I566" s="42">
        <v>68162.39</v>
      </c>
      <c r="J566" s="37">
        <v>120000</v>
      </c>
      <c r="K566" s="42">
        <v>0</v>
      </c>
      <c r="L566" s="42">
        <f>M566-M567</f>
        <v>537489.40999999992</v>
      </c>
      <c r="M566" s="42">
        <v>833333.33</v>
      </c>
    </row>
    <row r="567" spans="1:13" x14ac:dyDescent="0.2">
      <c r="A567" s="180"/>
      <c r="B567" s="157"/>
      <c r="C567" s="180"/>
      <c r="D567" s="157"/>
      <c r="E567" s="177"/>
      <c r="F567" s="18" t="s">
        <v>129</v>
      </c>
      <c r="G567" s="37">
        <v>0</v>
      </c>
      <c r="H567" s="37">
        <v>0</v>
      </c>
      <c r="I567" s="42">
        <v>53861.24</v>
      </c>
      <c r="J567" s="42">
        <v>37129.35</v>
      </c>
      <c r="K567" s="42">
        <v>204853.33</v>
      </c>
      <c r="L567" s="42">
        <v>0</v>
      </c>
      <c r="M567" s="42">
        <v>295843.92</v>
      </c>
    </row>
    <row r="568" spans="1:13" x14ac:dyDescent="0.2">
      <c r="A568" s="188" t="s">
        <v>116</v>
      </c>
      <c r="B568" s="106"/>
      <c r="C568" s="106"/>
      <c r="D568" s="106"/>
      <c r="E568" s="106"/>
      <c r="F568" s="106"/>
      <c r="G568" s="106"/>
      <c r="H568" s="106"/>
      <c r="I568" s="106"/>
      <c r="J568" s="106"/>
      <c r="K568" s="106"/>
      <c r="L568" s="106"/>
      <c r="M568" s="106"/>
    </row>
    <row r="569" spans="1:13" x14ac:dyDescent="0.2">
      <c r="A569" s="188" t="s">
        <v>116</v>
      </c>
      <c r="B569" s="106"/>
      <c r="C569" s="106"/>
      <c r="D569" s="106"/>
      <c r="E569" s="106"/>
      <c r="F569" s="106"/>
      <c r="G569" s="106"/>
      <c r="H569" s="106"/>
      <c r="I569" s="106"/>
      <c r="J569" s="106"/>
      <c r="K569" s="106"/>
      <c r="L569" s="106"/>
      <c r="M569" s="106"/>
    </row>
    <row r="570" spans="1:13" x14ac:dyDescent="0.2">
      <c r="A570" s="189" t="s">
        <v>892</v>
      </c>
      <c r="B570" s="190"/>
      <c r="C570" s="190"/>
      <c r="D570" s="191"/>
      <c r="E570" s="35" t="s">
        <v>893</v>
      </c>
      <c r="F570" s="35" t="s">
        <v>116</v>
      </c>
      <c r="G570" s="36" t="s">
        <v>117</v>
      </c>
      <c r="H570" s="36" t="s">
        <v>118</v>
      </c>
      <c r="I570" s="36" t="s">
        <v>119</v>
      </c>
      <c r="J570" s="36" t="s">
        <v>120</v>
      </c>
      <c r="K570" s="36" t="s">
        <v>121</v>
      </c>
      <c r="L570" s="36" t="s">
        <v>291</v>
      </c>
      <c r="M570" s="36" t="s">
        <v>122</v>
      </c>
    </row>
    <row r="571" spans="1:13" x14ac:dyDescent="0.2">
      <c r="A571" s="217" t="s">
        <v>894</v>
      </c>
      <c r="B571" s="208"/>
      <c r="C571" s="206" t="s">
        <v>585</v>
      </c>
      <c r="D571" s="208"/>
      <c r="E571" s="206" t="s">
        <v>586</v>
      </c>
      <c r="F571" s="40" t="s">
        <v>127</v>
      </c>
      <c r="G571" s="41">
        <v>0</v>
      </c>
      <c r="H571" s="41">
        <v>218750</v>
      </c>
      <c r="I571" s="41">
        <v>218750</v>
      </c>
      <c r="J571" s="41">
        <v>218750</v>
      </c>
      <c r="K571" s="41">
        <v>218750</v>
      </c>
      <c r="L571" s="38"/>
      <c r="M571" s="41">
        <v>875000</v>
      </c>
    </row>
    <row r="572" spans="1:13" x14ac:dyDescent="0.2">
      <c r="A572" s="209"/>
      <c r="B572" s="208"/>
      <c r="C572" s="209"/>
      <c r="D572" s="208"/>
      <c r="E572" s="204"/>
      <c r="F572" s="40" t="s">
        <v>128</v>
      </c>
      <c r="G572" s="41">
        <v>0</v>
      </c>
      <c r="H572" s="41">
        <v>0</v>
      </c>
      <c r="I572" s="43">
        <v>41666.660000000003</v>
      </c>
      <c r="J572" s="41">
        <v>0</v>
      </c>
      <c r="K572" s="41">
        <v>0</v>
      </c>
      <c r="L572" s="38"/>
      <c r="M572" s="41">
        <v>0</v>
      </c>
    </row>
    <row r="573" spans="1:13" x14ac:dyDescent="0.2">
      <c r="A573" s="210"/>
      <c r="B573" s="212"/>
      <c r="C573" s="210"/>
      <c r="D573" s="212"/>
      <c r="E573" s="205"/>
      <c r="F573" s="40" t="s">
        <v>129</v>
      </c>
      <c r="G573" s="41">
        <v>0</v>
      </c>
      <c r="H573" s="41">
        <v>0</v>
      </c>
      <c r="I573" s="41">
        <v>0</v>
      </c>
      <c r="J573" s="41">
        <v>0</v>
      </c>
      <c r="K573" s="41">
        <v>0</v>
      </c>
      <c r="L573" s="41">
        <v>0</v>
      </c>
      <c r="M573" s="41">
        <v>0</v>
      </c>
    </row>
    <row r="574" spans="1:13" x14ac:dyDescent="0.2">
      <c r="A574" s="188" t="s">
        <v>116</v>
      </c>
      <c r="B574" s="106"/>
      <c r="C574" s="106"/>
      <c r="D574" s="106"/>
      <c r="E574" s="106"/>
      <c r="F574" s="106"/>
      <c r="G574" s="106"/>
      <c r="H574" s="106"/>
      <c r="I574" s="106"/>
      <c r="J574" s="106"/>
      <c r="K574" s="106"/>
      <c r="L574" s="106"/>
      <c r="M574" s="106"/>
    </row>
    <row r="575" spans="1:13" x14ac:dyDescent="0.2">
      <c r="A575" s="188" t="s">
        <v>116</v>
      </c>
      <c r="B575" s="106"/>
      <c r="C575" s="106"/>
      <c r="D575" s="106"/>
      <c r="E575" s="106"/>
      <c r="F575" s="106"/>
      <c r="G575" s="106"/>
      <c r="H575" s="106"/>
      <c r="I575" s="106"/>
      <c r="J575" s="106"/>
      <c r="K575" s="106"/>
      <c r="L575" s="106"/>
      <c r="M575" s="106"/>
    </row>
    <row r="576" spans="1:13" x14ac:dyDescent="0.2">
      <c r="A576" s="189" t="s">
        <v>895</v>
      </c>
      <c r="B576" s="190"/>
      <c r="C576" s="190"/>
      <c r="D576" s="191"/>
      <c r="E576" s="35" t="s">
        <v>896</v>
      </c>
      <c r="F576" s="35" t="s">
        <v>116</v>
      </c>
      <c r="G576" s="36" t="s">
        <v>117</v>
      </c>
      <c r="H576" s="36" t="s">
        <v>118</v>
      </c>
      <c r="I576" s="36" t="s">
        <v>119</v>
      </c>
      <c r="J576" s="36" t="s">
        <v>120</v>
      </c>
      <c r="K576" s="36" t="s">
        <v>121</v>
      </c>
      <c r="L576" s="36" t="s">
        <v>291</v>
      </c>
      <c r="M576" s="36" t="s">
        <v>122</v>
      </c>
    </row>
    <row r="577" spans="1:13" x14ac:dyDescent="0.2">
      <c r="A577" s="192" t="s">
        <v>897</v>
      </c>
      <c r="B577" s="178"/>
      <c r="C577" s="156" t="s">
        <v>598</v>
      </c>
      <c r="D577" s="178"/>
      <c r="E577" s="156" t="s">
        <v>358</v>
      </c>
      <c r="F577" s="18" t="s">
        <v>127</v>
      </c>
      <c r="G577" s="42">
        <v>21614.58</v>
      </c>
      <c r="H577" s="42">
        <v>130013.02</v>
      </c>
      <c r="I577" s="42">
        <v>130013.02</v>
      </c>
      <c r="J577" s="42">
        <v>130013.02</v>
      </c>
      <c r="K577" s="42">
        <v>130013.03</v>
      </c>
      <c r="L577" s="42"/>
      <c r="M577" s="42">
        <v>541666.67000000004</v>
      </c>
    </row>
    <row r="578" spans="1:13" x14ac:dyDescent="0.2">
      <c r="A578" s="179"/>
      <c r="B578" s="178"/>
      <c r="C578" s="179"/>
      <c r="D578" s="178"/>
      <c r="E578" s="176"/>
      <c r="F578" s="18" t="s">
        <v>128</v>
      </c>
      <c r="G578" s="42">
        <v>21614.58</v>
      </c>
      <c r="H578" s="42">
        <v>40209.379999999997</v>
      </c>
      <c r="I578" s="42">
        <v>67152.429999999993</v>
      </c>
      <c r="J578" s="37">
        <v>48000</v>
      </c>
      <c r="K578" s="42">
        <v>0</v>
      </c>
      <c r="L578" s="42">
        <f>M578-M579</f>
        <v>208249.78000000003</v>
      </c>
      <c r="M578" s="42">
        <v>241666.67</v>
      </c>
    </row>
    <row r="579" spans="1:13" x14ac:dyDescent="0.2">
      <c r="A579" s="180"/>
      <c r="B579" s="157"/>
      <c r="C579" s="180"/>
      <c r="D579" s="157"/>
      <c r="E579" s="177"/>
      <c r="F579" s="18" t="s">
        <v>129</v>
      </c>
      <c r="G579" s="37">
        <v>0</v>
      </c>
      <c r="H579" s="37">
        <v>0</v>
      </c>
      <c r="I579" s="42">
        <v>33416.89</v>
      </c>
      <c r="J579" s="37">
        <v>0</v>
      </c>
      <c r="K579" s="42">
        <v>0</v>
      </c>
      <c r="L579" s="42">
        <v>0</v>
      </c>
      <c r="M579" s="42">
        <v>33416.89</v>
      </c>
    </row>
    <row r="580" spans="1:13" x14ac:dyDescent="0.2">
      <c r="A580" s="188" t="s">
        <v>116</v>
      </c>
      <c r="B580" s="106"/>
      <c r="C580" s="106"/>
      <c r="D580" s="106"/>
      <c r="E580" s="106"/>
      <c r="F580" s="106"/>
      <c r="G580" s="106"/>
      <c r="H580" s="106"/>
      <c r="I580" s="106"/>
      <c r="J580" s="106"/>
      <c r="K580" s="106"/>
      <c r="L580" s="106"/>
      <c r="M580" s="106"/>
    </row>
    <row r="581" spans="1:13" x14ac:dyDescent="0.2">
      <c r="A581" s="188" t="s">
        <v>116</v>
      </c>
      <c r="B581" s="106"/>
      <c r="C581" s="106"/>
      <c r="D581" s="106"/>
      <c r="E581" s="106"/>
      <c r="F581" s="106"/>
      <c r="G581" s="106"/>
      <c r="H581" s="106"/>
      <c r="I581" s="106"/>
      <c r="J581" s="106"/>
      <c r="K581" s="106"/>
      <c r="L581" s="106"/>
      <c r="M581" s="106"/>
    </row>
    <row r="582" spans="1:13" x14ac:dyDescent="0.2">
      <c r="A582" s="189" t="s">
        <v>898</v>
      </c>
      <c r="B582" s="190"/>
      <c r="C582" s="190"/>
      <c r="D582" s="191"/>
      <c r="E582" s="35" t="s">
        <v>899</v>
      </c>
      <c r="F582" s="35" t="s">
        <v>116</v>
      </c>
      <c r="G582" s="36" t="s">
        <v>117</v>
      </c>
      <c r="H582" s="36" t="s">
        <v>118</v>
      </c>
      <c r="I582" s="36" t="s">
        <v>119</v>
      </c>
      <c r="J582" s="36" t="s">
        <v>120</v>
      </c>
      <c r="K582" s="36" t="s">
        <v>121</v>
      </c>
      <c r="L582" s="36" t="s">
        <v>291</v>
      </c>
      <c r="M582" s="36" t="s">
        <v>122</v>
      </c>
    </row>
    <row r="583" spans="1:13" x14ac:dyDescent="0.2">
      <c r="A583" s="192" t="s">
        <v>900</v>
      </c>
      <c r="B583" s="178"/>
      <c r="C583" s="156" t="s">
        <v>610</v>
      </c>
      <c r="D583" s="178"/>
      <c r="E583" s="156" t="s">
        <v>320</v>
      </c>
      <c r="F583" s="18" t="s">
        <v>127</v>
      </c>
      <c r="G583" s="37">
        <v>0</v>
      </c>
      <c r="H583" s="37">
        <v>125000</v>
      </c>
      <c r="I583" s="37">
        <v>125000</v>
      </c>
      <c r="J583" s="37">
        <v>125000</v>
      </c>
      <c r="K583" s="37">
        <v>125000</v>
      </c>
      <c r="L583" s="37"/>
      <c r="M583" s="37">
        <v>500000</v>
      </c>
    </row>
    <row r="584" spans="1:13" x14ac:dyDescent="0.2">
      <c r="A584" s="179"/>
      <c r="B584" s="178"/>
      <c r="C584" s="179"/>
      <c r="D584" s="178"/>
      <c r="E584" s="176"/>
      <c r="F584" s="18" t="s">
        <v>128</v>
      </c>
      <c r="G584" s="37">
        <v>0</v>
      </c>
      <c r="H584" s="37">
        <v>56756</v>
      </c>
      <c r="I584" s="37">
        <v>47748</v>
      </c>
      <c r="J584" s="37">
        <v>72000</v>
      </c>
      <c r="K584" s="37">
        <v>0</v>
      </c>
      <c r="L584" s="37">
        <f>M584-M585</f>
        <v>184214.27000000002</v>
      </c>
      <c r="M584" s="37">
        <v>300000</v>
      </c>
    </row>
    <row r="585" spans="1:13" x14ac:dyDescent="0.2">
      <c r="A585" s="180"/>
      <c r="B585" s="157"/>
      <c r="C585" s="180"/>
      <c r="D585" s="157"/>
      <c r="E585" s="177"/>
      <c r="F585" s="18" t="s">
        <v>129</v>
      </c>
      <c r="G585" s="37">
        <v>0</v>
      </c>
      <c r="H585" s="37">
        <v>0</v>
      </c>
      <c r="I585" s="42">
        <v>30831.32</v>
      </c>
      <c r="J585" s="42">
        <v>83954.93</v>
      </c>
      <c r="K585" s="37">
        <v>999.48</v>
      </c>
      <c r="L585" s="37">
        <v>0</v>
      </c>
      <c r="M585" s="37">
        <v>115785.73</v>
      </c>
    </row>
    <row r="586" spans="1:13" x14ac:dyDescent="0.2">
      <c r="A586" s="188" t="s">
        <v>116</v>
      </c>
      <c r="B586" s="106"/>
      <c r="C586" s="106"/>
      <c r="D586" s="106"/>
      <c r="E586" s="106"/>
      <c r="F586" s="106"/>
      <c r="G586" s="106"/>
      <c r="H586" s="106"/>
      <c r="I586" s="106"/>
      <c r="J586" s="106"/>
      <c r="K586" s="106"/>
      <c r="L586" s="106"/>
      <c r="M586" s="106"/>
    </row>
    <row r="587" spans="1:13" x14ac:dyDescent="0.2">
      <c r="A587" s="188" t="s">
        <v>116</v>
      </c>
      <c r="B587" s="106"/>
      <c r="C587" s="106"/>
      <c r="D587" s="106"/>
      <c r="E587" s="106"/>
      <c r="F587" s="106"/>
      <c r="G587" s="106"/>
      <c r="H587" s="106"/>
      <c r="I587" s="106"/>
      <c r="J587" s="106"/>
      <c r="K587" s="106"/>
      <c r="L587" s="106"/>
      <c r="M587" s="106"/>
    </row>
    <row r="588" spans="1:13" x14ac:dyDescent="0.2">
      <c r="A588" s="189" t="s">
        <v>901</v>
      </c>
      <c r="B588" s="190"/>
      <c r="C588" s="190"/>
      <c r="D588" s="191"/>
      <c r="E588" s="35" t="s">
        <v>902</v>
      </c>
      <c r="F588" s="35" t="s">
        <v>116</v>
      </c>
      <c r="G588" s="36" t="s">
        <v>117</v>
      </c>
      <c r="H588" s="36" t="s">
        <v>118</v>
      </c>
      <c r="I588" s="36" t="s">
        <v>119</v>
      </c>
      <c r="J588" s="36" t="s">
        <v>120</v>
      </c>
      <c r="K588" s="36" t="s">
        <v>121</v>
      </c>
      <c r="L588" s="36" t="s">
        <v>291</v>
      </c>
      <c r="M588" s="36" t="s">
        <v>122</v>
      </c>
    </row>
    <row r="589" spans="1:13" x14ac:dyDescent="0.2">
      <c r="A589" s="192" t="s">
        <v>903</v>
      </c>
      <c r="B589" s="178"/>
      <c r="C589" s="156" t="s">
        <v>622</v>
      </c>
      <c r="D589" s="178"/>
      <c r="E589" s="156" t="s">
        <v>623</v>
      </c>
      <c r="F589" s="18" t="s">
        <v>127</v>
      </c>
      <c r="G589" s="37">
        <v>0</v>
      </c>
      <c r="H589" s="42">
        <v>41666.660000000003</v>
      </c>
      <c r="I589" s="42">
        <v>41666.660000000003</v>
      </c>
      <c r="J589" s="42">
        <v>41666.660000000003</v>
      </c>
      <c r="K589" s="42">
        <v>41666.69</v>
      </c>
      <c r="L589" s="42"/>
      <c r="M589" s="42">
        <v>166666.67000000001</v>
      </c>
    </row>
    <row r="590" spans="1:13" x14ac:dyDescent="0.2">
      <c r="A590" s="179"/>
      <c r="B590" s="178"/>
      <c r="C590" s="179"/>
      <c r="D590" s="178"/>
      <c r="E590" s="176"/>
      <c r="F590" s="18" t="s">
        <v>128</v>
      </c>
      <c r="G590" s="37">
        <v>0</v>
      </c>
      <c r="H590" s="37">
        <v>0</v>
      </c>
      <c r="I590" s="42">
        <v>55555.55</v>
      </c>
      <c r="J590" s="37">
        <v>0</v>
      </c>
      <c r="K590" s="42">
        <v>0</v>
      </c>
      <c r="L590" s="42">
        <f>M590-M591</f>
        <v>142165.55000000002</v>
      </c>
      <c r="M590" s="42">
        <v>166666.67000000001</v>
      </c>
    </row>
    <row r="591" spans="1:13" x14ac:dyDescent="0.2">
      <c r="A591" s="180"/>
      <c r="B591" s="157"/>
      <c r="C591" s="180"/>
      <c r="D591" s="157"/>
      <c r="E591" s="177"/>
      <c r="F591" s="18" t="s">
        <v>129</v>
      </c>
      <c r="G591" s="37">
        <v>0</v>
      </c>
      <c r="H591" s="37">
        <v>0</v>
      </c>
      <c r="I591" s="42">
        <v>724.28</v>
      </c>
      <c r="J591" s="42">
        <v>2708.46</v>
      </c>
      <c r="K591" s="42">
        <f>221.37+14723.82</f>
        <v>14945.19</v>
      </c>
      <c r="L591" s="42">
        <v>6123.19</v>
      </c>
      <c r="M591" s="42">
        <f>I591+J591+K591+L591</f>
        <v>24501.119999999999</v>
      </c>
    </row>
    <row r="592" spans="1:13" x14ac:dyDescent="0.2">
      <c r="A592" s="188" t="s">
        <v>116</v>
      </c>
      <c r="B592" s="106"/>
      <c r="C592" s="106"/>
      <c r="D592" s="106"/>
      <c r="E592" s="106"/>
      <c r="F592" s="106"/>
      <c r="G592" s="106"/>
      <c r="H592" s="106"/>
      <c r="I592" s="106"/>
      <c r="J592" s="106"/>
      <c r="K592" s="106"/>
      <c r="L592" s="106"/>
      <c r="M592" s="106"/>
    </row>
    <row r="593" spans="1:14" x14ac:dyDescent="0.2">
      <c r="A593" s="188" t="s">
        <v>116</v>
      </c>
      <c r="B593" s="106"/>
      <c r="C593" s="106"/>
      <c r="D593" s="106"/>
      <c r="E593" s="106"/>
      <c r="F593" s="106"/>
      <c r="G593" s="106"/>
      <c r="H593" s="106"/>
      <c r="I593" s="106"/>
      <c r="J593" s="106"/>
      <c r="K593" s="106"/>
      <c r="L593" s="106"/>
      <c r="M593" s="106"/>
    </row>
    <row r="594" spans="1:14" x14ac:dyDescent="0.2">
      <c r="A594" s="189" t="s">
        <v>904</v>
      </c>
      <c r="B594" s="190"/>
      <c r="C594" s="190"/>
      <c r="D594" s="191"/>
      <c r="E594" s="35" t="s">
        <v>905</v>
      </c>
      <c r="F594" s="35" t="s">
        <v>116</v>
      </c>
      <c r="G594" s="36" t="s">
        <v>117</v>
      </c>
      <c r="H594" s="36" t="s">
        <v>118</v>
      </c>
      <c r="I594" s="36" t="s">
        <v>119</v>
      </c>
      <c r="J594" s="36" t="s">
        <v>120</v>
      </c>
      <c r="K594" s="36" t="s">
        <v>121</v>
      </c>
      <c r="L594" s="36" t="s">
        <v>291</v>
      </c>
      <c r="M594" s="36" t="s">
        <v>122</v>
      </c>
    </row>
    <row r="595" spans="1:14" x14ac:dyDescent="0.2">
      <c r="A595" s="192" t="s">
        <v>906</v>
      </c>
      <c r="B595" s="178"/>
      <c r="C595" s="156" t="s">
        <v>635</v>
      </c>
      <c r="D595" s="178"/>
      <c r="E595" s="156" t="s">
        <v>636</v>
      </c>
      <c r="F595" s="18" t="s">
        <v>127</v>
      </c>
      <c r="G595" s="37">
        <v>0</v>
      </c>
      <c r="H595" s="42">
        <v>41666.660000000003</v>
      </c>
      <c r="I595" s="42">
        <v>41666.660000000003</v>
      </c>
      <c r="J595" s="42">
        <v>41666.660000000003</v>
      </c>
      <c r="K595" s="42">
        <v>41666.69</v>
      </c>
      <c r="L595" s="42"/>
      <c r="M595" s="42">
        <v>166666.67000000001</v>
      </c>
    </row>
    <row r="596" spans="1:14" x14ac:dyDescent="0.2">
      <c r="A596" s="179"/>
      <c r="B596" s="178"/>
      <c r="C596" s="179"/>
      <c r="D596" s="178"/>
      <c r="E596" s="176"/>
      <c r="F596" s="18" t="s">
        <v>128</v>
      </c>
      <c r="G596" s="37">
        <v>0</v>
      </c>
      <c r="H596" s="42">
        <v>25384.62</v>
      </c>
      <c r="I596" s="42">
        <v>47094.01</v>
      </c>
      <c r="J596" s="37">
        <v>36000</v>
      </c>
      <c r="K596" s="42">
        <v>77454.78</v>
      </c>
      <c r="L596" s="42">
        <f>M596-M597</f>
        <v>45424.22000000003</v>
      </c>
      <c r="M596" s="42">
        <v>166666.67000000001</v>
      </c>
    </row>
    <row r="597" spans="1:14" x14ac:dyDescent="0.2">
      <c r="A597" s="180"/>
      <c r="B597" s="157"/>
      <c r="C597" s="180"/>
      <c r="D597" s="157"/>
      <c r="E597" s="177"/>
      <c r="F597" s="18" t="s">
        <v>129</v>
      </c>
      <c r="G597" s="37">
        <v>0</v>
      </c>
      <c r="H597" s="37">
        <v>0</v>
      </c>
      <c r="I597" s="42">
        <v>13905.21</v>
      </c>
      <c r="J597" s="42">
        <v>75306.679999999993</v>
      </c>
      <c r="K597" s="42">
        <f>1018.72+31011.84</f>
        <v>32030.560000000001</v>
      </c>
      <c r="L597" s="42">
        <v>0</v>
      </c>
      <c r="M597" s="42">
        <f>I597+J597+K597</f>
        <v>121242.44999999998</v>
      </c>
    </row>
    <row r="598" spans="1:14" x14ac:dyDescent="0.2">
      <c r="A598" s="188" t="s">
        <v>116</v>
      </c>
      <c r="B598" s="106"/>
      <c r="C598" s="106"/>
      <c r="D598" s="106"/>
      <c r="E598" s="106"/>
      <c r="F598" s="106"/>
      <c r="G598" s="106"/>
      <c r="H598" s="106"/>
      <c r="I598" s="106"/>
      <c r="J598" s="106"/>
      <c r="K598" s="106"/>
      <c r="L598" s="106"/>
      <c r="M598" s="106"/>
    </row>
    <row r="599" spans="1:14" x14ac:dyDescent="0.2">
      <c r="A599" s="188" t="s">
        <v>116</v>
      </c>
      <c r="B599" s="106"/>
      <c r="C599" s="106"/>
      <c r="D599" s="106"/>
      <c r="E599" s="106"/>
      <c r="F599" s="106"/>
      <c r="G599" s="106"/>
      <c r="H599" s="106"/>
      <c r="I599" s="106"/>
      <c r="J599" s="106"/>
      <c r="K599" s="106"/>
      <c r="L599" s="106"/>
      <c r="M599" s="106"/>
    </row>
    <row r="600" spans="1:14" x14ac:dyDescent="0.2">
      <c r="A600" s="189" t="s">
        <v>907</v>
      </c>
      <c r="B600" s="190"/>
      <c r="C600" s="190"/>
      <c r="D600" s="191"/>
      <c r="E600" s="35" t="s">
        <v>908</v>
      </c>
      <c r="F600" s="35" t="s">
        <v>116</v>
      </c>
      <c r="G600" s="36" t="s">
        <v>117</v>
      </c>
      <c r="H600" s="36" t="s">
        <v>118</v>
      </c>
      <c r="I600" s="36" t="s">
        <v>119</v>
      </c>
      <c r="J600" s="36" t="s">
        <v>120</v>
      </c>
      <c r="K600" s="36" t="s">
        <v>121</v>
      </c>
      <c r="L600" s="36" t="s">
        <v>291</v>
      </c>
      <c r="M600" s="36" t="s">
        <v>122</v>
      </c>
    </row>
    <row r="601" spans="1:14" x14ac:dyDescent="0.2">
      <c r="A601" s="192" t="s">
        <v>909</v>
      </c>
      <c r="B601" s="178"/>
      <c r="C601" s="156" t="s">
        <v>648</v>
      </c>
      <c r="D601" s="178"/>
      <c r="E601" s="156" t="s">
        <v>521</v>
      </c>
      <c r="F601" s="18" t="s">
        <v>127</v>
      </c>
      <c r="G601" s="37">
        <v>0</v>
      </c>
      <c r="H601" s="42">
        <v>7291.66</v>
      </c>
      <c r="I601" s="42">
        <v>7291.66</v>
      </c>
      <c r="J601" s="42">
        <v>7291.66</v>
      </c>
      <c r="K601" s="42">
        <v>7291.69</v>
      </c>
      <c r="L601" s="42"/>
      <c r="M601" s="42">
        <v>29166.67</v>
      </c>
    </row>
    <row r="602" spans="1:14" x14ac:dyDescent="0.2">
      <c r="A602" s="179"/>
      <c r="B602" s="178"/>
      <c r="C602" s="179"/>
      <c r="D602" s="178"/>
      <c r="E602" s="176"/>
      <c r="F602" s="18" t="s">
        <v>128</v>
      </c>
      <c r="G602" s="37">
        <v>0</v>
      </c>
      <c r="H602" s="42">
        <v>2307.69</v>
      </c>
      <c r="I602" s="42">
        <v>8952.99</v>
      </c>
      <c r="J602" s="37">
        <v>6000</v>
      </c>
      <c r="K602" s="42">
        <v>13135</v>
      </c>
      <c r="L602" s="42">
        <f>M602-M603</f>
        <v>23001.3</v>
      </c>
      <c r="M602" s="42">
        <v>29166.67</v>
      </c>
    </row>
    <row r="603" spans="1:14" x14ac:dyDescent="0.2">
      <c r="A603" s="180"/>
      <c r="B603" s="157"/>
      <c r="C603" s="180"/>
      <c r="D603" s="157"/>
      <c r="E603" s="177"/>
      <c r="F603" s="18" t="s">
        <v>129</v>
      </c>
      <c r="G603" s="37">
        <v>0</v>
      </c>
      <c r="H603" s="37">
        <v>0</v>
      </c>
      <c r="I603" s="42">
        <v>2896.67</v>
      </c>
      <c r="J603" s="37">
        <v>0</v>
      </c>
      <c r="K603" s="42">
        <v>3268.7</v>
      </c>
      <c r="L603" s="42">
        <v>0</v>
      </c>
      <c r="M603" s="42">
        <f>I603+K603</f>
        <v>6165.37</v>
      </c>
    </row>
    <row r="604" spans="1:14" x14ac:dyDescent="0.2">
      <c r="A604" s="188" t="s">
        <v>116</v>
      </c>
      <c r="B604" s="106"/>
      <c r="C604" s="106"/>
      <c r="D604" s="106"/>
      <c r="E604" s="106"/>
      <c r="F604" s="106"/>
      <c r="G604" s="106"/>
      <c r="H604" s="106"/>
      <c r="I604" s="106"/>
      <c r="J604" s="106"/>
      <c r="K604" s="106"/>
      <c r="L604" s="106"/>
      <c r="M604" s="106"/>
      <c r="N604" s="75"/>
    </row>
    <row r="605" spans="1:14" x14ac:dyDescent="0.2">
      <c r="A605" s="188" t="s">
        <v>116</v>
      </c>
      <c r="B605" s="106"/>
      <c r="C605" s="106"/>
      <c r="D605" s="106"/>
      <c r="E605" s="106"/>
      <c r="F605" s="106"/>
      <c r="G605" s="106"/>
      <c r="H605" s="106"/>
      <c r="I605" s="106"/>
      <c r="J605" s="106"/>
      <c r="K605" s="106"/>
      <c r="L605" s="106"/>
      <c r="M605" s="106"/>
      <c r="N605" s="75"/>
    </row>
    <row r="606" spans="1:14" x14ac:dyDescent="0.2">
      <c r="A606" s="214" t="s">
        <v>910</v>
      </c>
      <c r="B606" s="130"/>
      <c r="C606" s="130"/>
      <c r="D606" s="130"/>
      <c r="E606" s="130"/>
      <c r="F606" s="130"/>
      <c r="G606" s="215" t="s">
        <v>821</v>
      </c>
      <c r="H606" s="130"/>
      <c r="I606" s="130"/>
      <c r="J606" s="130"/>
      <c r="K606" s="130"/>
      <c r="L606" s="130"/>
      <c r="M606" s="216"/>
      <c r="N606" s="84" t="s">
        <v>1336</v>
      </c>
    </row>
    <row r="607" spans="1:14" x14ac:dyDescent="0.2">
      <c r="A607" s="180"/>
      <c r="B607" s="170"/>
      <c r="C607" s="170"/>
      <c r="D607" s="170"/>
      <c r="E607" s="170"/>
      <c r="F607" s="170"/>
      <c r="G607" s="77">
        <v>2700000</v>
      </c>
      <c r="H607" s="78"/>
      <c r="I607" s="78"/>
      <c r="J607" s="78"/>
      <c r="K607" s="83">
        <f>K611+K617+K623+K629+K635+K641+K647</f>
        <v>256150.27000000002</v>
      </c>
      <c r="L607" s="92">
        <f>L611+L617+L623+L629+L635+L641+L647</f>
        <v>91064.830000000016</v>
      </c>
      <c r="M607" s="79">
        <v>2700000</v>
      </c>
      <c r="N607" s="85">
        <f>M607+N640</f>
        <v>2600000</v>
      </c>
    </row>
    <row r="608" spans="1:14" x14ac:dyDescent="0.2">
      <c r="A608" s="189" t="s">
        <v>911</v>
      </c>
      <c r="B608" s="190"/>
      <c r="C608" s="190"/>
      <c r="D608" s="191"/>
      <c r="E608" s="35" t="s">
        <v>912</v>
      </c>
      <c r="F608" s="35" t="s">
        <v>116</v>
      </c>
      <c r="G608" s="36" t="s">
        <v>117</v>
      </c>
      <c r="H608" s="36" t="s">
        <v>118</v>
      </c>
      <c r="I608" s="36" t="s">
        <v>119</v>
      </c>
      <c r="J608" s="36" t="s">
        <v>120</v>
      </c>
      <c r="K608" s="36" t="s">
        <v>121</v>
      </c>
      <c r="L608" s="36" t="s">
        <v>291</v>
      </c>
      <c r="M608" s="36" t="s">
        <v>122</v>
      </c>
    </row>
    <row r="609" spans="1:13" x14ac:dyDescent="0.2">
      <c r="A609" s="192" t="s">
        <v>913</v>
      </c>
      <c r="B609" s="178"/>
      <c r="C609" s="156" t="s">
        <v>661</v>
      </c>
      <c r="D609" s="178"/>
      <c r="E609" s="156" t="s">
        <v>662</v>
      </c>
      <c r="F609" s="18" t="s">
        <v>127</v>
      </c>
      <c r="G609" s="37">
        <v>0</v>
      </c>
      <c r="H609" s="42">
        <v>52083.33</v>
      </c>
      <c r="I609" s="42">
        <v>52083.33</v>
      </c>
      <c r="J609" s="42">
        <v>52083.33</v>
      </c>
      <c r="K609" s="42">
        <v>52083.34</v>
      </c>
      <c r="L609" s="42"/>
      <c r="M609" s="42">
        <v>208333.33</v>
      </c>
    </row>
    <row r="610" spans="1:13" x14ac:dyDescent="0.2">
      <c r="A610" s="179"/>
      <c r="B610" s="178"/>
      <c r="C610" s="179"/>
      <c r="D610" s="178"/>
      <c r="E610" s="176"/>
      <c r="F610" s="18" t="s">
        <v>128</v>
      </c>
      <c r="G610" s="37">
        <v>0</v>
      </c>
      <c r="H610" s="42">
        <v>12307.69</v>
      </c>
      <c r="I610" s="37">
        <v>0</v>
      </c>
      <c r="J610" s="37">
        <v>25000</v>
      </c>
      <c r="K610" s="42">
        <v>0</v>
      </c>
      <c r="L610" s="42">
        <f>M610-M611</f>
        <v>94360.89</v>
      </c>
      <c r="M610" s="42">
        <v>108333.33</v>
      </c>
    </row>
    <row r="611" spans="1:13" x14ac:dyDescent="0.2">
      <c r="A611" s="180"/>
      <c r="B611" s="157"/>
      <c r="C611" s="180"/>
      <c r="D611" s="157"/>
      <c r="E611" s="177"/>
      <c r="F611" s="18" t="s">
        <v>129</v>
      </c>
      <c r="G611" s="37">
        <v>0</v>
      </c>
      <c r="H611" s="37">
        <v>0</v>
      </c>
      <c r="I611" s="37">
        <v>4245</v>
      </c>
      <c r="J611" s="42">
        <v>9000.44</v>
      </c>
      <c r="K611" s="42">
        <v>727</v>
      </c>
      <c r="L611" s="42">
        <v>0</v>
      </c>
      <c r="M611" s="42">
        <v>13972.44</v>
      </c>
    </row>
    <row r="612" spans="1:13" x14ac:dyDescent="0.2">
      <c r="A612" s="188" t="s">
        <v>116</v>
      </c>
      <c r="B612" s="106"/>
      <c r="C612" s="106"/>
      <c r="D612" s="106"/>
      <c r="E612" s="106"/>
      <c r="F612" s="106"/>
      <c r="G612" s="106"/>
      <c r="H612" s="106"/>
      <c r="I612" s="106"/>
      <c r="J612" s="106"/>
      <c r="K612" s="106"/>
      <c r="L612" s="106"/>
      <c r="M612" s="106"/>
    </row>
    <row r="613" spans="1:13" x14ac:dyDescent="0.2">
      <c r="A613" s="188" t="s">
        <v>116</v>
      </c>
      <c r="B613" s="106"/>
      <c r="C613" s="106"/>
      <c r="D613" s="106"/>
      <c r="E613" s="106"/>
      <c r="F613" s="106"/>
      <c r="G613" s="106"/>
      <c r="H613" s="106"/>
      <c r="I613" s="106"/>
      <c r="J613" s="106"/>
      <c r="K613" s="106"/>
      <c r="L613" s="106"/>
      <c r="M613" s="106"/>
    </row>
    <row r="614" spans="1:13" x14ac:dyDescent="0.2">
      <c r="A614" s="189" t="s">
        <v>914</v>
      </c>
      <c r="B614" s="190"/>
      <c r="C614" s="190"/>
      <c r="D614" s="191"/>
      <c r="E614" s="35" t="s">
        <v>915</v>
      </c>
      <c r="F614" s="35" t="s">
        <v>116</v>
      </c>
      <c r="G614" s="36" t="s">
        <v>117</v>
      </c>
      <c r="H614" s="36" t="s">
        <v>118</v>
      </c>
      <c r="I614" s="36" t="s">
        <v>119</v>
      </c>
      <c r="J614" s="36" t="s">
        <v>120</v>
      </c>
      <c r="K614" s="36" t="s">
        <v>121</v>
      </c>
      <c r="L614" s="36" t="s">
        <v>291</v>
      </c>
      <c r="M614" s="36" t="s">
        <v>122</v>
      </c>
    </row>
    <row r="615" spans="1:13" x14ac:dyDescent="0.2">
      <c r="A615" s="217" t="s">
        <v>916</v>
      </c>
      <c r="B615" s="208"/>
      <c r="C615" s="206" t="s">
        <v>674</v>
      </c>
      <c r="D615" s="208"/>
      <c r="E615" s="206" t="s">
        <v>675</v>
      </c>
      <c r="F615" s="40" t="s">
        <v>127</v>
      </c>
      <c r="G615" s="41">
        <v>0</v>
      </c>
      <c r="H615" s="43">
        <v>21583.33</v>
      </c>
      <c r="I615" s="43">
        <v>21583.33</v>
      </c>
      <c r="J615" s="43">
        <v>21583.33</v>
      </c>
      <c r="K615" s="43">
        <v>21583.34</v>
      </c>
      <c r="L615" s="38"/>
      <c r="M615" s="43">
        <v>86333.33</v>
      </c>
    </row>
    <row r="616" spans="1:13" x14ac:dyDescent="0.2">
      <c r="A616" s="209"/>
      <c r="B616" s="208"/>
      <c r="C616" s="209"/>
      <c r="D616" s="208"/>
      <c r="E616" s="204"/>
      <c r="F616" s="40" t="s">
        <v>128</v>
      </c>
      <c r="G616" s="41">
        <v>0</v>
      </c>
      <c r="H616" s="41">
        <v>0</v>
      </c>
      <c r="I616" s="43">
        <v>28777.77</v>
      </c>
      <c r="J616" s="41">
        <v>22000</v>
      </c>
      <c r="K616" s="41">
        <v>0</v>
      </c>
      <c r="L616" s="38"/>
      <c r="M616" s="41">
        <v>0</v>
      </c>
    </row>
    <row r="617" spans="1:13" x14ac:dyDescent="0.2">
      <c r="A617" s="210"/>
      <c r="B617" s="212"/>
      <c r="C617" s="210"/>
      <c r="D617" s="212"/>
      <c r="E617" s="205"/>
      <c r="F617" s="40" t="s">
        <v>129</v>
      </c>
      <c r="G617" s="41">
        <v>0</v>
      </c>
      <c r="H617" s="41">
        <v>0</v>
      </c>
      <c r="I617" s="41">
        <v>0</v>
      </c>
      <c r="J617" s="41">
        <v>0</v>
      </c>
      <c r="K617" s="41">
        <v>0</v>
      </c>
      <c r="L617" s="41">
        <v>0</v>
      </c>
      <c r="M617" s="41">
        <v>0</v>
      </c>
    </row>
    <row r="618" spans="1:13" x14ac:dyDescent="0.2">
      <c r="A618" s="188" t="s">
        <v>116</v>
      </c>
      <c r="B618" s="106"/>
      <c r="C618" s="106"/>
      <c r="D618" s="106"/>
      <c r="E618" s="106"/>
      <c r="F618" s="106"/>
      <c r="G618" s="106"/>
      <c r="H618" s="106"/>
      <c r="I618" s="106"/>
      <c r="J618" s="106"/>
      <c r="K618" s="106"/>
      <c r="L618" s="106"/>
      <c r="M618" s="106"/>
    </row>
    <row r="619" spans="1:13" x14ac:dyDescent="0.2">
      <c r="A619" s="188" t="s">
        <v>116</v>
      </c>
      <c r="B619" s="106"/>
      <c r="C619" s="106"/>
      <c r="D619" s="106"/>
      <c r="E619" s="106"/>
      <c r="F619" s="106"/>
      <c r="G619" s="106"/>
      <c r="H619" s="106"/>
      <c r="I619" s="106"/>
      <c r="J619" s="106"/>
      <c r="K619" s="106"/>
      <c r="L619" s="106"/>
      <c r="M619" s="106"/>
    </row>
    <row r="620" spans="1:13" x14ac:dyDescent="0.2">
      <c r="A620" s="189" t="s">
        <v>917</v>
      </c>
      <c r="B620" s="190"/>
      <c r="C620" s="190"/>
      <c r="D620" s="191"/>
      <c r="E620" s="35" t="s">
        <v>918</v>
      </c>
      <c r="F620" s="35" t="s">
        <v>116</v>
      </c>
      <c r="G620" s="36" t="s">
        <v>117</v>
      </c>
      <c r="H620" s="36" t="s">
        <v>118</v>
      </c>
      <c r="I620" s="36" t="s">
        <v>119</v>
      </c>
      <c r="J620" s="36" t="s">
        <v>120</v>
      </c>
      <c r="K620" s="36" t="s">
        <v>121</v>
      </c>
      <c r="L620" s="36" t="s">
        <v>291</v>
      </c>
      <c r="M620" s="36" t="s">
        <v>122</v>
      </c>
    </row>
    <row r="621" spans="1:13" x14ac:dyDescent="0.2">
      <c r="A621" s="192" t="s">
        <v>919</v>
      </c>
      <c r="B621" s="178"/>
      <c r="C621" s="156" t="s">
        <v>687</v>
      </c>
      <c r="D621" s="178"/>
      <c r="E621" s="156" t="s">
        <v>320</v>
      </c>
      <c r="F621" s="18" t="s">
        <v>127</v>
      </c>
      <c r="G621" s="42">
        <v>96366.12</v>
      </c>
      <c r="H621" s="42">
        <v>142575.13</v>
      </c>
      <c r="I621" s="42">
        <v>142575.13</v>
      </c>
      <c r="J621" s="42">
        <v>142575.13</v>
      </c>
      <c r="K621" s="42">
        <v>142575.16</v>
      </c>
      <c r="L621" s="42"/>
      <c r="M621" s="42">
        <v>666666.67000000004</v>
      </c>
    </row>
    <row r="622" spans="1:13" x14ac:dyDescent="0.2">
      <c r="A622" s="179"/>
      <c r="B622" s="178"/>
      <c r="C622" s="179"/>
      <c r="D622" s="178"/>
      <c r="E622" s="176"/>
      <c r="F622" s="18" t="s">
        <v>128</v>
      </c>
      <c r="G622" s="42">
        <v>96366.12</v>
      </c>
      <c r="H622" s="42">
        <v>282535.57</v>
      </c>
      <c r="I622" s="42">
        <v>128043.7</v>
      </c>
      <c r="J622" s="37">
        <v>60000</v>
      </c>
      <c r="K622" s="42">
        <v>0</v>
      </c>
      <c r="L622" s="42">
        <f>M622-M623</f>
        <v>129656.49000000005</v>
      </c>
      <c r="M622" s="42">
        <v>616666.67000000004</v>
      </c>
    </row>
    <row r="623" spans="1:13" x14ac:dyDescent="0.2">
      <c r="A623" s="180"/>
      <c r="B623" s="157"/>
      <c r="C623" s="180"/>
      <c r="D623" s="157"/>
      <c r="E623" s="177"/>
      <c r="F623" s="18" t="s">
        <v>129</v>
      </c>
      <c r="G623" s="37">
        <v>0</v>
      </c>
      <c r="H623" s="42">
        <v>384050.73</v>
      </c>
      <c r="I623" s="37">
        <v>50678</v>
      </c>
      <c r="J623" s="42">
        <v>36469.410000000003</v>
      </c>
      <c r="K623" s="42">
        <v>15812.04</v>
      </c>
      <c r="L623" s="42">
        <v>0</v>
      </c>
      <c r="M623" s="42">
        <v>487010.18</v>
      </c>
    </row>
    <row r="624" spans="1:13" x14ac:dyDescent="0.2">
      <c r="A624" s="188" t="s">
        <v>116</v>
      </c>
      <c r="B624" s="106"/>
      <c r="C624" s="106"/>
      <c r="D624" s="106"/>
      <c r="E624" s="106"/>
      <c r="F624" s="106"/>
      <c r="G624" s="106"/>
      <c r="H624" s="106"/>
      <c r="I624" s="106"/>
      <c r="J624" s="106"/>
      <c r="K624" s="106"/>
      <c r="L624" s="106"/>
      <c r="M624" s="106"/>
    </row>
    <row r="625" spans="1:19" x14ac:dyDescent="0.2">
      <c r="A625" s="188" t="s">
        <v>116</v>
      </c>
      <c r="B625" s="106"/>
      <c r="C625" s="106"/>
      <c r="D625" s="106"/>
      <c r="E625" s="106"/>
      <c r="F625" s="106"/>
      <c r="G625" s="106"/>
      <c r="H625" s="106"/>
      <c r="I625" s="106"/>
      <c r="J625" s="106"/>
      <c r="K625" s="106"/>
      <c r="L625" s="106"/>
      <c r="M625" s="106"/>
    </row>
    <row r="626" spans="1:19" x14ac:dyDescent="0.2">
      <c r="A626" s="189" t="s">
        <v>920</v>
      </c>
      <c r="B626" s="190"/>
      <c r="C626" s="190"/>
      <c r="D626" s="191"/>
      <c r="E626" s="35" t="s">
        <v>921</v>
      </c>
      <c r="F626" s="35" t="s">
        <v>116</v>
      </c>
      <c r="G626" s="36" t="s">
        <v>117</v>
      </c>
      <c r="H626" s="36" t="s">
        <v>118</v>
      </c>
      <c r="I626" s="36" t="s">
        <v>119</v>
      </c>
      <c r="J626" s="36" t="s">
        <v>120</v>
      </c>
      <c r="K626" s="36" t="s">
        <v>121</v>
      </c>
      <c r="L626" s="36" t="s">
        <v>291</v>
      </c>
      <c r="M626" s="36" t="s">
        <v>122</v>
      </c>
    </row>
    <row r="627" spans="1:19" x14ac:dyDescent="0.2">
      <c r="A627" s="192" t="s">
        <v>922</v>
      </c>
      <c r="B627" s="178"/>
      <c r="C627" s="156" t="s">
        <v>699</v>
      </c>
      <c r="D627" s="178"/>
      <c r="E627" s="156" t="s">
        <v>700</v>
      </c>
      <c r="F627" s="18" t="s">
        <v>127</v>
      </c>
      <c r="G627" s="42">
        <v>13833.33</v>
      </c>
      <c r="H627" s="42">
        <v>184041.66</v>
      </c>
      <c r="I627" s="42">
        <v>184041.66</v>
      </c>
      <c r="J627" s="42">
        <v>184041.66</v>
      </c>
      <c r="K627" s="42">
        <v>184041.69</v>
      </c>
      <c r="L627" s="42"/>
      <c r="M627" s="42">
        <v>750000</v>
      </c>
    </row>
    <row r="628" spans="1:19" x14ac:dyDescent="0.2">
      <c r="A628" s="179"/>
      <c r="B628" s="178"/>
      <c r="C628" s="179"/>
      <c r="D628" s="178"/>
      <c r="E628" s="176"/>
      <c r="F628" s="18" t="s">
        <v>128</v>
      </c>
      <c r="G628" s="42">
        <v>13833.33</v>
      </c>
      <c r="H628" s="42">
        <v>2568.36</v>
      </c>
      <c r="I628" s="42">
        <v>48509.87</v>
      </c>
      <c r="J628" s="37">
        <v>100000</v>
      </c>
      <c r="K628" s="42">
        <v>0</v>
      </c>
      <c r="L628" s="42">
        <f>M628-M629</f>
        <v>339032.78</v>
      </c>
      <c r="M628" s="42">
        <v>450000</v>
      </c>
    </row>
    <row r="629" spans="1:19" x14ac:dyDescent="0.2">
      <c r="A629" s="180"/>
      <c r="B629" s="157"/>
      <c r="C629" s="180"/>
      <c r="D629" s="157"/>
      <c r="E629" s="177"/>
      <c r="F629" s="18" t="s">
        <v>129</v>
      </c>
      <c r="G629" s="42">
        <v>1902.02</v>
      </c>
      <c r="H629" s="42">
        <v>837.31</v>
      </c>
      <c r="I629" s="37">
        <v>0</v>
      </c>
      <c r="J629" s="42">
        <v>10667.28</v>
      </c>
      <c r="K629" s="42">
        <f>13689.33+3243.46</f>
        <v>16932.79</v>
      </c>
      <c r="L629" s="42">
        <v>80627.820000000007</v>
      </c>
      <c r="M629" s="42">
        <f>G629+H629+J629+K629+L629</f>
        <v>110967.22</v>
      </c>
    </row>
    <row r="630" spans="1:19" x14ac:dyDescent="0.2">
      <c r="A630" s="188" t="s">
        <v>116</v>
      </c>
      <c r="B630" s="106"/>
      <c r="C630" s="106"/>
      <c r="D630" s="106"/>
      <c r="E630" s="106"/>
      <c r="F630" s="106"/>
      <c r="G630" s="106"/>
      <c r="H630" s="106"/>
      <c r="I630" s="106"/>
      <c r="J630" s="106"/>
      <c r="K630" s="106"/>
      <c r="L630" s="106"/>
      <c r="M630" s="106"/>
    </row>
    <row r="631" spans="1:19" x14ac:dyDescent="0.2">
      <c r="A631" s="188" t="s">
        <v>116</v>
      </c>
      <c r="B631" s="106"/>
      <c r="C631" s="106"/>
      <c r="D631" s="106"/>
      <c r="E631" s="106"/>
      <c r="F631" s="106"/>
      <c r="G631" s="106"/>
      <c r="H631" s="106"/>
      <c r="I631" s="106"/>
      <c r="J631" s="106"/>
      <c r="K631" s="106"/>
      <c r="L631" s="106"/>
      <c r="M631" s="106"/>
    </row>
    <row r="632" spans="1:19" x14ac:dyDescent="0.2">
      <c r="A632" s="189" t="s">
        <v>923</v>
      </c>
      <c r="B632" s="190"/>
      <c r="C632" s="190"/>
      <c r="D632" s="191"/>
      <c r="E632" s="35" t="s">
        <v>924</v>
      </c>
      <c r="F632" s="35" t="s">
        <v>116</v>
      </c>
      <c r="G632" s="36" t="s">
        <v>117</v>
      </c>
      <c r="H632" s="36" t="s">
        <v>118</v>
      </c>
      <c r="I632" s="36" t="s">
        <v>119</v>
      </c>
      <c r="J632" s="36" t="s">
        <v>120</v>
      </c>
      <c r="K632" s="36" t="s">
        <v>121</v>
      </c>
      <c r="L632" s="36" t="s">
        <v>291</v>
      </c>
      <c r="M632" s="36" t="s">
        <v>122</v>
      </c>
    </row>
    <row r="633" spans="1:19" x14ac:dyDescent="0.2">
      <c r="A633" s="192" t="s">
        <v>925</v>
      </c>
      <c r="B633" s="178"/>
      <c r="C633" s="156" t="s">
        <v>712</v>
      </c>
      <c r="D633" s="178"/>
      <c r="E633" s="156" t="s">
        <v>713</v>
      </c>
      <c r="F633" s="18" t="s">
        <v>127</v>
      </c>
      <c r="G633" s="42">
        <v>57213.59</v>
      </c>
      <c r="H633" s="42">
        <v>79446.600000000006</v>
      </c>
      <c r="I633" s="42">
        <v>79446.600000000006</v>
      </c>
      <c r="J633" s="42">
        <v>79446.600000000006</v>
      </c>
      <c r="K633" s="42">
        <v>79446.61</v>
      </c>
      <c r="L633" s="42"/>
      <c r="M633" s="42">
        <v>375000</v>
      </c>
    </row>
    <row r="634" spans="1:19" x14ac:dyDescent="0.2">
      <c r="A634" s="179"/>
      <c r="B634" s="178"/>
      <c r="C634" s="179"/>
      <c r="D634" s="178"/>
      <c r="E634" s="176"/>
      <c r="F634" s="18" t="s">
        <v>128</v>
      </c>
      <c r="G634" s="42">
        <v>57213.59</v>
      </c>
      <c r="H634" s="42">
        <v>67469.62</v>
      </c>
      <c r="I634" s="42">
        <v>52510.12</v>
      </c>
      <c r="J634" s="37">
        <v>50000</v>
      </c>
      <c r="K634" s="42">
        <v>0</v>
      </c>
      <c r="L634" s="42">
        <f>M634-M635</f>
        <v>156160.31</v>
      </c>
      <c r="M634" s="42">
        <v>275000</v>
      </c>
    </row>
    <row r="635" spans="1:19" x14ac:dyDescent="0.2">
      <c r="A635" s="180"/>
      <c r="B635" s="157"/>
      <c r="C635" s="180"/>
      <c r="D635" s="157"/>
      <c r="E635" s="177"/>
      <c r="F635" s="18" t="s">
        <v>129</v>
      </c>
      <c r="G635" s="37">
        <v>0</v>
      </c>
      <c r="H635" s="42">
        <v>3680.57</v>
      </c>
      <c r="I635" s="42">
        <v>75052.820000000007</v>
      </c>
      <c r="J635" s="42">
        <v>11834.14</v>
      </c>
      <c r="K635" s="42">
        <f>3567.33+18346.26</f>
        <v>21913.589999999997</v>
      </c>
      <c r="L635" s="42">
        <v>6358.57</v>
      </c>
      <c r="M635" s="42">
        <f>H635+I635+J635+K635+L635</f>
        <v>118839.69</v>
      </c>
    </row>
    <row r="636" spans="1:19" x14ac:dyDescent="0.2">
      <c r="A636" s="188" t="s">
        <v>116</v>
      </c>
      <c r="B636" s="106"/>
      <c r="C636" s="106"/>
      <c r="D636" s="106"/>
      <c r="E636" s="106"/>
      <c r="F636" s="106"/>
      <c r="G636" s="106"/>
      <c r="H636" s="106"/>
      <c r="I636" s="106"/>
      <c r="J636" s="106"/>
      <c r="K636" s="106"/>
      <c r="L636" s="106"/>
      <c r="M636" s="106"/>
    </row>
    <row r="637" spans="1:19" x14ac:dyDescent="0.2">
      <c r="A637" s="188" t="s">
        <v>116</v>
      </c>
      <c r="B637" s="106"/>
      <c r="C637" s="106"/>
      <c r="D637" s="106"/>
      <c r="E637" s="106"/>
      <c r="F637" s="106"/>
      <c r="G637" s="106"/>
      <c r="H637" s="106"/>
      <c r="I637" s="106"/>
      <c r="J637" s="106"/>
      <c r="K637" s="106"/>
      <c r="L637" s="106"/>
      <c r="M637" s="106"/>
    </row>
    <row r="638" spans="1:19" ht="13.5" thickBot="1" x14ac:dyDescent="0.25">
      <c r="A638" s="189" t="s">
        <v>926</v>
      </c>
      <c r="B638" s="190"/>
      <c r="C638" s="190"/>
      <c r="D638" s="191"/>
      <c r="E638" s="35" t="s">
        <v>927</v>
      </c>
      <c r="F638" s="35" t="s">
        <v>116</v>
      </c>
      <c r="G638" s="36" t="s">
        <v>117</v>
      </c>
      <c r="H638" s="36" t="s">
        <v>118</v>
      </c>
      <c r="I638" s="36" t="s">
        <v>119</v>
      </c>
      <c r="J638" s="36" t="s">
        <v>120</v>
      </c>
      <c r="K638" s="36" t="s">
        <v>121</v>
      </c>
      <c r="L638" s="36" t="s">
        <v>291</v>
      </c>
      <c r="M638" s="36" t="s">
        <v>122</v>
      </c>
    </row>
    <row r="639" spans="1:19" ht="13.5" thickBot="1" x14ac:dyDescent="0.25">
      <c r="A639" s="192" t="s">
        <v>928</v>
      </c>
      <c r="B639" s="178"/>
      <c r="C639" s="156" t="s">
        <v>725</v>
      </c>
      <c r="D639" s="178"/>
      <c r="E639" s="156" t="s">
        <v>534</v>
      </c>
      <c r="F639" s="18" t="s">
        <v>127</v>
      </c>
      <c r="G639" s="42">
        <v>530827.11</v>
      </c>
      <c r="H639" s="42">
        <v>179793.22</v>
      </c>
      <c r="I639" s="42">
        <v>179793.22</v>
      </c>
      <c r="J639" s="42">
        <v>179793.22</v>
      </c>
      <c r="K639" s="42">
        <v>179793.23</v>
      </c>
      <c r="L639" s="42"/>
      <c r="M639" s="42">
        <v>1250000</v>
      </c>
      <c r="O639" s="186" t="s">
        <v>1340</v>
      </c>
      <c r="P639" s="186"/>
      <c r="Q639" s="186"/>
      <c r="R639" s="186"/>
      <c r="S639" s="186"/>
    </row>
    <row r="640" spans="1:19" ht="13.5" thickBot="1" x14ac:dyDescent="0.25">
      <c r="A640" s="179"/>
      <c r="B640" s="178"/>
      <c r="C640" s="179"/>
      <c r="D640" s="178"/>
      <c r="E640" s="176"/>
      <c r="F640" s="18" t="s">
        <v>128</v>
      </c>
      <c r="G640" s="42">
        <v>530827.11</v>
      </c>
      <c r="H640" s="42">
        <v>192886.92</v>
      </c>
      <c r="I640" s="42">
        <v>200962.41</v>
      </c>
      <c r="J640" s="37">
        <v>210000</v>
      </c>
      <c r="K640" s="42">
        <v>655446.67000000004</v>
      </c>
      <c r="L640" s="42">
        <f>M640-M641+N640</f>
        <v>350603.38000000012</v>
      </c>
      <c r="M640" s="42">
        <v>1250000</v>
      </c>
      <c r="N640" s="86">
        <v>-100000</v>
      </c>
      <c r="O640" s="186"/>
      <c r="P640" s="186"/>
      <c r="Q640" s="186"/>
      <c r="R640" s="186"/>
      <c r="S640" s="186"/>
    </row>
    <row r="641" spans="1:19" ht="13.5" thickBot="1" x14ac:dyDescent="0.25">
      <c r="A641" s="180"/>
      <c r="B641" s="157"/>
      <c r="C641" s="180"/>
      <c r="D641" s="157"/>
      <c r="E641" s="177"/>
      <c r="F641" s="18" t="s">
        <v>129</v>
      </c>
      <c r="G641" s="42">
        <v>322225.84999999998</v>
      </c>
      <c r="H641" s="42">
        <v>20385.7</v>
      </c>
      <c r="I641" s="42">
        <v>46437.94</v>
      </c>
      <c r="J641" s="42">
        <v>205503.84</v>
      </c>
      <c r="K641" s="42">
        <f>182839.14+17925.71</f>
        <v>200764.85</v>
      </c>
      <c r="L641" s="42">
        <v>4078.44</v>
      </c>
      <c r="M641" s="42">
        <f>G641+H641+I641+J641+K641+L641</f>
        <v>799396.61999999988</v>
      </c>
      <c r="N641" s="76"/>
      <c r="O641" s="186"/>
      <c r="P641" s="186"/>
      <c r="Q641" s="186"/>
      <c r="R641" s="186"/>
      <c r="S641" s="186"/>
    </row>
    <row r="642" spans="1:19" x14ac:dyDescent="0.2">
      <c r="A642" s="188" t="s">
        <v>116</v>
      </c>
      <c r="B642" s="106"/>
      <c r="C642" s="106"/>
      <c r="D642" s="106"/>
      <c r="E642" s="106"/>
      <c r="F642" s="106"/>
      <c r="G642" s="106"/>
      <c r="H642" s="106"/>
      <c r="I642" s="106"/>
      <c r="J642" s="106"/>
      <c r="K642" s="106"/>
      <c r="L642" s="106"/>
      <c r="M642" s="106"/>
      <c r="N642" s="76"/>
    </row>
    <row r="643" spans="1:19" x14ac:dyDescent="0.2">
      <c r="A643" s="188" t="s">
        <v>116</v>
      </c>
      <c r="B643" s="106"/>
      <c r="C643" s="106"/>
      <c r="D643" s="106"/>
      <c r="E643" s="106"/>
      <c r="F643" s="106"/>
      <c r="G643" s="106"/>
      <c r="H643" s="106"/>
      <c r="I643" s="106"/>
      <c r="J643" s="106"/>
      <c r="K643" s="106"/>
      <c r="L643" s="106"/>
      <c r="M643" s="106"/>
      <c r="N643" s="76"/>
    </row>
    <row r="644" spans="1:19" x14ac:dyDescent="0.2">
      <c r="A644" s="189" t="s">
        <v>929</v>
      </c>
      <c r="B644" s="190"/>
      <c r="C644" s="190"/>
      <c r="D644" s="191"/>
      <c r="E644" s="35" t="s">
        <v>930</v>
      </c>
      <c r="F644" s="35" t="s">
        <v>116</v>
      </c>
      <c r="G644" s="36" t="s">
        <v>117</v>
      </c>
      <c r="H644" s="36" t="s">
        <v>118</v>
      </c>
      <c r="I644" s="36" t="s">
        <v>119</v>
      </c>
      <c r="J644" s="36" t="s">
        <v>120</v>
      </c>
      <c r="K644" s="36" t="s">
        <v>121</v>
      </c>
      <c r="L644" s="36" t="s">
        <v>291</v>
      </c>
      <c r="M644" s="36" t="s">
        <v>122</v>
      </c>
      <c r="N644" s="76"/>
    </row>
    <row r="645" spans="1:19" x14ac:dyDescent="0.2">
      <c r="A645" s="217" t="s">
        <v>931</v>
      </c>
      <c r="B645" s="208"/>
      <c r="C645" s="206" t="s">
        <v>737</v>
      </c>
      <c r="D645" s="208"/>
      <c r="E645" s="206" t="s">
        <v>534</v>
      </c>
      <c r="F645" s="40" t="s">
        <v>127</v>
      </c>
      <c r="G645" s="41">
        <v>0</v>
      </c>
      <c r="H645" s="43">
        <v>260416.66</v>
      </c>
      <c r="I645" s="43">
        <v>260416.66</v>
      </c>
      <c r="J645" s="43">
        <v>260416.66</v>
      </c>
      <c r="K645" s="43">
        <v>260416.69</v>
      </c>
      <c r="L645" s="38"/>
      <c r="M645" s="43">
        <v>1041666.67</v>
      </c>
      <c r="N645" s="76"/>
    </row>
    <row r="646" spans="1:19" x14ac:dyDescent="0.2">
      <c r="A646" s="209"/>
      <c r="B646" s="208"/>
      <c r="C646" s="209"/>
      <c r="D646" s="208"/>
      <c r="E646" s="204"/>
      <c r="F646" s="40" t="s">
        <v>128</v>
      </c>
      <c r="G646" s="41">
        <v>0</v>
      </c>
      <c r="H646" s="41">
        <v>0</v>
      </c>
      <c r="I646" s="41">
        <v>0</v>
      </c>
      <c r="J646" s="41">
        <v>0</v>
      </c>
      <c r="K646" s="41">
        <v>0</v>
      </c>
      <c r="L646" s="38"/>
      <c r="M646" s="41">
        <v>0</v>
      </c>
      <c r="N646" s="76"/>
    </row>
    <row r="647" spans="1:19" x14ac:dyDescent="0.2">
      <c r="A647" s="210"/>
      <c r="B647" s="212"/>
      <c r="C647" s="210"/>
      <c r="D647" s="212"/>
      <c r="E647" s="205"/>
      <c r="F647" s="40" t="s">
        <v>129</v>
      </c>
      <c r="G647" s="41">
        <v>0</v>
      </c>
      <c r="H647" s="41">
        <v>0</v>
      </c>
      <c r="I647" s="41">
        <v>0</v>
      </c>
      <c r="J647" s="41">
        <v>0</v>
      </c>
      <c r="K647" s="41">
        <v>0</v>
      </c>
      <c r="L647" s="41">
        <v>0</v>
      </c>
      <c r="M647" s="41">
        <v>0</v>
      </c>
      <c r="N647" s="76"/>
    </row>
    <row r="648" spans="1:19" x14ac:dyDescent="0.2">
      <c r="A648" s="188" t="s">
        <v>116</v>
      </c>
      <c r="B648" s="106"/>
      <c r="C648" s="106"/>
      <c r="D648" s="106"/>
      <c r="E648" s="106"/>
      <c r="F648" s="106"/>
      <c r="G648" s="106"/>
      <c r="H648" s="106"/>
      <c r="I648" s="106"/>
      <c r="J648" s="106"/>
      <c r="K648" s="106"/>
      <c r="L648" s="106"/>
      <c r="M648" s="106"/>
      <c r="N648" s="75"/>
    </row>
    <row r="649" spans="1:19" x14ac:dyDescent="0.2">
      <c r="A649" s="188" t="s">
        <v>116</v>
      </c>
      <c r="B649" s="106"/>
      <c r="C649" s="106"/>
      <c r="D649" s="106"/>
      <c r="E649" s="106"/>
      <c r="F649" s="106"/>
      <c r="G649" s="106"/>
      <c r="H649" s="106"/>
      <c r="I649" s="106"/>
      <c r="J649" s="106"/>
      <c r="K649" s="106"/>
      <c r="L649" s="106"/>
      <c r="M649" s="106"/>
      <c r="N649" s="91"/>
    </row>
    <row r="650" spans="1:19" x14ac:dyDescent="0.2">
      <c r="A650" s="214" t="s">
        <v>932</v>
      </c>
      <c r="B650" s="130"/>
      <c r="C650" s="130"/>
      <c r="D650" s="130"/>
      <c r="E650" s="130"/>
      <c r="F650" s="130"/>
      <c r="G650" s="215" t="s">
        <v>821</v>
      </c>
      <c r="H650" s="130"/>
      <c r="I650" s="130"/>
      <c r="J650" s="130"/>
      <c r="K650" s="130"/>
      <c r="L650" s="130"/>
      <c r="M650" s="216"/>
      <c r="N650" s="84" t="s">
        <v>1336</v>
      </c>
    </row>
    <row r="651" spans="1:19" ht="13.5" thickBot="1" x14ac:dyDescent="0.25">
      <c r="A651" s="180"/>
      <c r="B651" s="170"/>
      <c r="C651" s="170"/>
      <c r="D651" s="170"/>
      <c r="E651" s="170"/>
      <c r="F651" s="170"/>
      <c r="H651" s="78"/>
      <c r="I651" s="78"/>
      <c r="J651" s="78"/>
      <c r="K651" s="83">
        <f>K655+K661+K667+K673+K679+K685</f>
        <v>44168.73</v>
      </c>
      <c r="L651" s="92">
        <f>L655+L661+L667+L673+L679+L685</f>
        <v>109213.20000000001</v>
      </c>
      <c r="M651" s="79">
        <v>1529948</v>
      </c>
      <c r="N651" s="85">
        <f>M651+N654+N660+N672</f>
        <v>1329948</v>
      </c>
    </row>
    <row r="652" spans="1:19" ht="13.5" thickBot="1" x14ac:dyDescent="0.25">
      <c r="A652" s="189" t="s">
        <v>933</v>
      </c>
      <c r="B652" s="190"/>
      <c r="C652" s="190"/>
      <c r="D652" s="191"/>
      <c r="E652" s="35" t="s">
        <v>934</v>
      </c>
      <c r="F652" s="35" t="s">
        <v>116</v>
      </c>
      <c r="G652" s="36" t="s">
        <v>117</v>
      </c>
      <c r="H652" s="36" t="s">
        <v>118</v>
      </c>
      <c r="I652" s="36" t="s">
        <v>119</v>
      </c>
      <c r="J652" s="36" t="s">
        <v>120</v>
      </c>
      <c r="K652" s="36" t="s">
        <v>121</v>
      </c>
      <c r="L652" s="36" t="s">
        <v>291</v>
      </c>
      <c r="M652" s="36" t="s">
        <v>122</v>
      </c>
      <c r="N652" s="76"/>
      <c r="O652" s="186" t="s">
        <v>1342</v>
      </c>
      <c r="P652" s="186"/>
      <c r="Q652" s="186"/>
      <c r="R652" s="186"/>
      <c r="S652" s="186"/>
    </row>
    <row r="653" spans="1:19" ht="13.5" thickBot="1" x14ac:dyDescent="0.25">
      <c r="A653" s="192" t="s">
        <v>935</v>
      </c>
      <c r="B653" s="178"/>
      <c r="C653" s="156" t="s">
        <v>750</v>
      </c>
      <c r="D653" s="178"/>
      <c r="E653" s="156" t="s">
        <v>264</v>
      </c>
      <c r="F653" s="18" t="s">
        <v>127</v>
      </c>
      <c r="G653" s="37">
        <v>0</v>
      </c>
      <c r="H653" s="37">
        <v>62500</v>
      </c>
      <c r="I653" s="37">
        <v>62500</v>
      </c>
      <c r="J653" s="37">
        <v>62500</v>
      </c>
      <c r="K653" s="37">
        <v>62500</v>
      </c>
      <c r="L653" s="37"/>
      <c r="M653" s="37">
        <v>250000</v>
      </c>
      <c r="N653" s="76"/>
      <c r="O653" s="186"/>
      <c r="P653" s="186"/>
      <c r="Q653" s="186"/>
      <c r="R653" s="186"/>
      <c r="S653" s="186"/>
    </row>
    <row r="654" spans="1:19" ht="13.5" thickBot="1" x14ac:dyDescent="0.25">
      <c r="A654" s="179"/>
      <c r="B654" s="178"/>
      <c r="C654" s="179"/>
      <c r="D654" s="178"/>
      <c r="E654" s="176"/>
      <c r="F654" s="18" t="s">
        <v>128</v>
      </c>
      <c r="G654" s="37">
        <v>0</v>
      </c>
      <c r="H654" s="37">
        <v>0</v>
      </c>
      <c r="I654" s="42">
        <v>33333.33</v>
      </c>
      <c r="J654" s="37">
        <v>60000</v>
      </c>
      <c r="K654" s="37">
        <v>212341.82</v>
      </c>
      <c r="L654" s="37">
        <f>M654-M655+N654</f>
        <v>154806.78</v>
      </c>
      <c r="M654" s="37">
        <v>250000</v>
      </c>
      <c r="N654" s="86">
        <v>-50000</v>
      </c>
      <c r="O654" s="186"/>
      <c r="P654" s="186"/>
      <c r="Q654" s="186"/>
      <c r="R654" s="186"/>
      <c r="S654" s="186"/>
    </row>
    <row r="655" spans="1:19" ht="13.5" thickBot="1" x14ac:dyDescent="0.25">
      <c r="A655" s="180"/>
      <c r="B655" s="157"/>
      <c r="C655" s="180"/>
      <c r="D655" s="157"/>
      <c r="E655" s="177"/>
      <c r="F655" s="18" t="s">
        <v>129</v>
      </c>
      <c r="G655" s="37">
        <v>0</v>
      </c>
      <c r="H655" s="42">
        <v>3651.69</v>
      </c>
      <c r="I655" s="42">
        <v>9791.68</v>
      </c>
      <c r="J655" s="42">
        <v>24214.81</v>
      </c>
      <c r="K655" s="37">
        <f>6925.03+610.01</f>
        <v>7535.04</v>
      </c>
      <c r="L655" s="37">
        <v>0</v>
      </c>
      <c r="M655" s="37">
        <f>H655+I655+J655+K655</f>
        <v>45193.22</v>
      </c>
      <c r="N655" s="76"/>
      <c r="O655" s="186"/>
      <c r="P655" s="186"/>
      <c r="Q655" s="186"/>
      <c r="R655" s="186"/>
      <c r="S655" s="186"/>
    </row>
    <row r="656" spans="1:19" x14ac:dyDescent="0.2">
      <c r="A656" s="188" t="s">
        <v>116</v>
      </c>
      <c r="B656" s="106"/>
      <c r="C656" s="106"/>
      <c r="D656" s="106"/>
      <c r="E656" s="106"/>
      <c r="F656" s="106"/>
      <c r="G656" s="106"/>
      <c r="H656" s="106"/>
      <c r="I656" s="106"/>
      <c r="J656" s="106"/>
      <c r="K656" s="106"/>
      <c r="L656" s="106"/>
      <c r="M656" s="106"/>
      <c r="N656" s="76"/>
    </row>
    <row r="657" spans="1:19" x14ac:dyDescent="0.2">
      <c r="A657" s="188" t="s">
        <v>116</v>
      </c>
      <c r="B657" s="106"/>
      <c r="C657" s="106"/>
      <c r="D657" s="106"/>
      <c r="E657" s="106"/>
      <c r="F657" s="106"/>
      <c r="G657" s="106"/>
      <c r="H657" s="106"/>
      <c r="I657" s="106"/>
      <c r="J657" s="106"/>
      <c r="K657" s="106"/>
      <c r="L657" s="106"/>
      <c r="M657" s="106"/>
      <c r="N657" s="76"/>
    </row>
    <row r="658" spans="1:19" ht="13.5" thickBot="1" x14ac:dyDescent="0.25">
      <c r="A658" s="189" t="s">
        <v>936</v>
      </c>
      <c r="B658" s="190"/>
      <c r="C658" s="190"/>
      <c r="D658" s="191"/>
      <c r="E658" s="35" t="s">
        <v>937</v>
      </c>
      <c r="F658" s="35" t="s">
        <v>116</v>
      </c>
      <c r="G658" s="36" t="s">
        <v>117</v>
      </c>
      <c r="H658" s="36" t="s">
        <v>118</v>
      </c>
      <c r="I658" s="36" t="s">
        <v>119</v>
      </c>
      <c r="J658" s="36" t="s">
        <v>120</v>
      </c>
      <c r="K658" s="36" t="s">
        <v>121</v>
      </c>
      <c r="L658" s="36" t="s">
        <v>291</v>
      </c>
      <c r="M658" s="36" t="s">
        <v>122</v>
      </c>
      <c r="N658" s="76"/>
    </row>
    <row r="659" spans="1:19" ht="13.5" thickBot="1" x14ac:dyDescent="0.25">
      <c r="A659" s="192" t="s">
        <v>938</v>
      </c>
      <c r="B659" s="178"/>
      <c r="C659" s="156" t="s">
        <v>762</v>
      </c>
      <c r="D659" s="178"/>
      <c r="E659" s="156" t="s">
        <v>521</v>
      </c>
      <c r="F659" s="18" t="s">
        <v>127</v>
      </c>
      <c r="G659" s="42">
        <v>37177.08</v>
      </c>
      <c r="H659" s="42">
        <v>24247.39</v>
      </c>
      <c r="I659" s="42">
        <v>24247.39</v>
      </c>
      <c r="J659" s="42">
        <v>24247.39</v>
      </c>
      <c r="K659" s="42">
        <v>24247.42</v>
      </c>
      <c r="L659" s="42"/>
      <c r="M659" s="42">
        <v>134166.67000000001</v>
      </c>
      <c r="N659" s="76"/>
      <c r="O659" s="186" t="s">
        <v>1342</v>
      </c>
      <c r="P659" s="186"/>
      <c r="Q659" s="186"/>
      <c r="R659" s="186"/>
      <c r="S659" s="186"/>
    </row>
    <row r="660" spans="1:19" ht="13.5" thickBot="1" x14ac:dyDescent="0.25">
      <c r="A660" s="179"/>
      <c r="B660" s="178"/>
      <c r="C660" s="179"/>
      <c r="D660" s="178"/>
      <c r="E660" s="176"/>
      <c r="F660" s="18" t="s">
        <v>128</v>
      </c>
      <c r="G660" s="42">
        <v>37177.08</v>
      </c>
      <c r="H660" s="42">
        <v>5403.29</v>
      </c>
      <c r="I660" s="42">
        <v>11400.35</v>
      </c>
      <c r="J660" s="37">
        <v>2000</v>
      </c>
      <c r="K660" s="42">
        <v>128932.37</v>
      </c>
      <c r="L660" s="42">
        <f>M660-M661+N660</f>
        <v>78932.37000000001</v>
      </c>
      <c r="M660" s="42">
        <v>134166.67000000001</v>
      </c>
      <c r="N660" s="86">
        <v>-50000</v>
      </c>
      <c r="O660" s="186"/>
      <c r="P660" s="186"/>
      <c r="Q660" s="186"/>
      <c r="R660" s="186"/>
      <c r="S660" s="186"/>
    </row>
    <row r="661" spans="1:19" ht="13.5" thickBot="1" x14ac:dyDescent="0.25">
      <c r="A661" s="180"/>
      <c r="B661" s="157"/>
      <c r="C661" s="180"/>
      <c r="D661" s="157"/>
      <c r="E661" s="177"/>
      <c r="F661" s="18" t="s">
        <v>129</v>
      </c>
      <c r="G661" s="42">
        <v>4562.33</v>
      </c>
      <c r="H661" s="37">
        <v>0</v>
      </c>
      <c r="I661" s="37">
        <v>0</v>
      </c>
      <c r="J661" s="42">
        <v>671.97</v>
      </c>
      <c r="K661" s="42">
        <v>0</v>
      </c>
      <c r="L661" s="42">
        <v>0</v>
      </c>
      <c r="M661" s="42">
        <v>5234.3</v>
      </c>
      <c r="N661" s="76"/>
      <c r="O661" s="186"/>
      <c r="P661" s="186"/>
      <c r="Q661" s="186"/>
      <c r="R661" s="186"/>
      <c r="S661" s="186"/>
    </row>
    <row r="662" spans="1:19" x14ac:dyDescent="0.2">
      <c r="A662" s="188" t="s">
        <v>116</v>
      </c>
      <c r="B662" s="106"/>
      <c r="C662" s="106"/>
      <c r="D662" s="106"/>
      <c r="E662" s="106"/>
      <c r="F662" s="106"/>
      <c r="G662" s="106"/>
      <c r="H662" s="106"/>
      <c r="I662" s="106"/>
      <c r="J662" s="106"/>
      <c r="K662" s="106"/>
      <c r="L662" s="106"/>
      <c r="M662" s="106"/>
      <c r="N662" s="76"/>
      <c r="O662" s="186"/>
      <c r="P662" s="186"/>
      <c r="Q662" s="186"/>
      <c r="R662" s="186"/>
      <c r="S662" s="186"/>
    </row>
    <row r="663" spans="1:19" ht="13.5" thickBot="1" x14ac:dyDescent="0.25">
      <c r="A663" s="188" t="s">
        <v>116</v>
      </c>
      <c r="B663" s="106"/>
      <c r="C663" s="106"/>
      <c r="D663" s="106"/>
      <c r="E663" s="106"/>
      <c r="F663" s="106"/>
      <c r="G663" s="106"/>
      <c r="H663" s="106"/>
      <c r="I663" s="106"/>
      <c r="J663" s="106"/>
      <c r="K663" s="106"/>
      <c r="L663" s="106"/>
      <c r="M663" s="106"/>
      <c r="N663" s="76"/>
    </row>
    <row r="664" spans="1:19" x14ac:dyDescent="0.2">
      <c r="A664" s="189" t="s">
        <v>939</v>
      </c>
      <c r="B664" s="190"/>
      <c r="C664" s="190"/>
      <c r="D664" s="191"/>
      <c r="E664" s="35" t="s">
        <v>940</v>
      </c>
      <c r="F664" s="35" t="s">
        <v>116</v>
      </c>
      <c r="G664" s="36" t="s">
        <v>117</v>
      </c>
      <c r="H664" s="36" t="s">
        <v>118</v>
      </c>
      <c r="I664" s="36" t="s">
        <v>119</v>
      </c>
      <c r="J664" s="36" t="s">
        <v>120</v>
      </c>
      <c r="K664" s="36" t="s">
        <v>121</v>
      </c>
      <c r="L664" s="36" t="s">
        <v>291</v>
      </c>
      <c r="M664" s="36" t="s">
        <v>122</v>
      </c>
      <c r="N664" s="76"/>
    </row>
    <row r="665" spans="1:19" x14ac:dyDescent="0.2">
      <c r="A665" s="192" t="s">
        <v>941</v>
      </c>
      <c r="B665" s="178"/>
      <c r="C665" s="156" t="s">
        <v>774</v>
      </c>
      <c r="D665" s="178"/>
      <c r="E665" s="156" t="s">
        <v>700</v>
      </c>
      <c r="F665" s="18" t="s">
        <v>127</v>
      </c>
      <c r="G665" s="37">
        <v>0</v>
      </c>
      <c r="H665" s="42">
        <v>239583.33</v>
      </c>
      <c r="I665" s="42">
        <v>239583.33</v>
      </c>
      <c r="J665" s="42">
        <v>239583.33</v>
      </c>
      <c r="K665" s="42">
        <v>239583.34</v>
      </c>
      <c r="L665" s="42"/>
      <c r="M665" s="42">
        <v>958333.33</v>
      </c>
      <c r="N665" s="76"/>
    </row>
    <row r="666" spans="1:19" x14ac:dyDescent="0.2">
      <c r="A666" s="179"/>
      <c r="B666" s="178"/>
      <c r="C666" s="179"/>
      <c r="D666" s="178"/>
      <c r="E666" s="176"/>
      <c r="F666" s="18" t="s">
        <v>128</v>
      </c>
      <c r="G666" s="37">
        <v>0</v>
      </c>
      <c r="H666" s="37">
        <v>0</v>
      </c>
      <c r="I666" s="37">
        <v>0</v>
      </c>
      <c r="J666" s="37">
        <v>50000</v>
      </c>
      <c r="K666" s="42">
        <v>0</v>
      </c>
      <c r="L666" s="42">
        <f>M666-M667</f>
        <v>460632.47000000003</v>
      </c>
      <c r="M666" s="42">
        <v>541614.67000000004</v>
      </c>
      <c r="N666" s="76"/>
    </row>
    <row r="667" spans="1:19" x14ac:dyDescent="0.2">
      <c r="A667" s="180"/>
      <c r="B667" s="157"/>
      <c r="C667" s="180"/>
      <c r="D667" s="157"/>
      <c r="E667" s="177"/>
      <c r="F667" s="18" t="s">
        <v>129</v>
      </c>
      <c r="G667" s="37">
        <v>0</v>
      </c>
      <c r="H667" s="37">
        <v>0</v>
      </c>
      <c r="I667" s="42">
        <v>354.38</v>
      </c>
      <c r="J667" s="37">
        <v>0</v>
      </c>
      <c r="K667" s="42">
        <v>0</v>
      </c>
      <c r="L667" s="42">
        <v>80627.820000000007</v>
      </c>
      <c r="M667" s="42">
        <f>I667+L667</f>
        <v>80982.200000000012</v>
      </c>
      <c r="N667" s="76"/>
    </row>
    <row r="668" spans="1:19" x14ac:dyDescent="0.2">
      <c r="A668" s="188" t="s">
        <v>116</v>
      </c>
      <c r="B668" s="106"/>
      <c r="C668" s="106"/>
      <c r="D668" s="106"/>
      <c r="E668" s="106"/>
      <c r="F668" s="106"/>
      <c r="G668" s="106"/>
      <c r="H668" s="106"/>
      <c r="I668" s="106"/>
      <c r="J668" s="106"/>
      <c r="K668" s="106"/>
      <c r="L668" s="106"/>
      <c r="M668" s="106"/>
      <c r="N668" s="76"/>
    </row>
    <row r="669" spans="1:19" ht="13.5" thickBot="1" x14ac:dyDescent="0.25">
      <c r="A669" s="188" t="s">
        <v>116</v>
      </c>
      <c r="B669" s="106"/>
      <c r="C669" s="106"/>
      <c r="D669" s="106"/>
      <c r="E669" s="106"/>
      <c r="F669" s="106"/>
      <c r="G669" s="106"/>
      <c r="H669" s="106"/>
      <c r="I669" s="106"/>
      <c r="J669" s="106"/>
      <c r="K669" s="106"/>
      <c r="L669" s="106"/>
      <c r="M669" s="106"/>
      <c r="N669" s="76"/>
    </row>
    <row r="670" spans="1:19" ht="13.5" thickBot="1" x14ac:dyDescent="0.25">
      <c r="A670" s="189" t="s">
        <v>942</v>
      </c>
      <c r="B670" s="190"/>
      <c r="C670" s="190"/>
      <c r="D670" s="191"/>
      <c r="E670" s="35" t="s">
        <v>943</v>
      </c>
      <c r="F670" s="35" t="s">
        <v>116</v>
      </c>
      <c r="G670" s="36" t="s">
        <v>117</v>
      </c>
      <c r="H670" s="36" t="s">
        <v>118</v>
      </c>
      <c r="I670" s="36" t="s">
        <v>119</v>
      </c>
      <c r="J670" s="36" t="s">
        <v>120</v>
      </c>
      <c r="K670" s="36" t="s">
        <v>121</v>
      </c>
      <c r="L670" s="36" t="s">
        <v>291</v>
      </c>
      <c r="M670" s="36" t="s">
        <v>122</v>
      </c>
      <c r="N670" s="76"/>
      <c r="O670" s="186" t="s">
        <v>1340</v>
      </c>
      <c r="P670" s="186"/>
      <c r="Q670" s="186"/>
      <c r="R670" s="186"/>
      <c r="S670" s="186"/>
    </row>
    <row r="671" spans="1:19" ht="13.5" thickBot="1" x14ac:dyDescent="0.25">
      <c r="A671" s="192" t="s">
        <v>944</v>
      </c>
      <c r="B671" s="178"/>
      <c r="C671" s="156" t="s">
        <v>786</v>
      </c>
      <c r="D671" s="178"/>
      <c r="E671" s="156" t="s">
        <v>358</v>
      </c>
      <c r="F671" s="18" t="s">
        <v>127</v>
      </c>
      <c r="G671" s="42">
        <v>62917.120000000003</v>
      </c>
      <c r="H671" s="42">
        <v>67604.05</v>
      </c>
      <c r="I671" s="42">
        <v>67604.05</v>
      </c>
      <c r="J671" s="42">
        <v>67604.05</v>
      </c>
      <c r="K671" s="42">
        <v>67604.06</v>
      </c>
      <c r="L671" s="42"/>
      <c r="M671" s="42">
        <v>333333.33</v>
      </c>
      <c r="N671" s="76"/>
      <c r="O671" s="186"/>
      <c r="P671" s="186"/>
      <c r="Q671" s="186"/>
      <c r="R671" s="186"/>
      <c r="S671" s="186"/>
    </row>
    <row r="672" spans="1:19" ht="13.5" thickBot="1" x14ac:dyDescent="0.25">
      <c r="A672" s="179"/>
      <c r="B672" s="178"/>
      <c r="C672" s="179"/>
      <c r="D672" s="178"/>
      <c r="E672" s="176"/>
      <c r="F672" s="18" t="s">
        <v>128</v>
      </c>
      <c r="G672" s="42">
        <v>62917.120000000003</v>
      </c>
      <c r="H672" s="42">
        <v>38461.54</v>
      </c>
      <c r="I672" s="42">
        <v>48290.59</v>
      </c>
      <c r="J672" s="42">
        <v>133333.32999999999</v>
      </c>
      <c r="K672" s="42">
        <v>333333.33</v>
      </c>
      <c r="L672" s="42">
        <f>M672-M673+N672</f>
        <v>176104.65000000002</v>
      </c>
      <c r="M672" s="42">
        <v>333333.33</v>
      </c>
      <c r="N672" s="86">
        <v>-100000</v>
      </c>
      <c r="O672" s="186"/>
      <c r="P672" s="186"/>
      <c r="Q672" s="186"/>
      <c r="R672" s="186"/>
      <c r="S672" s="186"/>
    </row>
    <row r="673" spans="1:19" ht="13.5" thickBot="1" x14ac:dyDescent="0.25">
      <c r="A673" s="180"/>
      <c r="B673" s="157"/>
      <c r="C673" s="180"/>
      <c r="D673" s="157"/>
      <c r="E673" s="177"/>
      <c r="F673" s="18" t="s">
        <v>129</v>
      </c>
      <c r="G673" s="37">
        <v>0</v>
      </c>
      <c r="H673" s="37">
        <v>0</v>
      </c>
      <c r="I673" s="37">
        <v>0</v>
      </c>
      <c r="J673" s="37">
        <v>0</v>
      </c>
      <c r="K673" s="42">
        <f>11984.17+16659.13</f>
        <v>28643.300000000003</v>
      </c>
      <c r="L673" s="42">
        <v>28585.38</v>
      </c>
      <c r="M673" s="42">
        <f>K673+L673</f>
        <v>57228.680000000008</v>
      </c>
      <c r="O673" s="186"/>
      <c r="P673" s="186"/>
      <c r="Q673" s="186"/>
      <c r="R673" s="186"/>
      <c r="S673" s="186"/>
    </row>
    <row r="674" spans="1:19" x14ac:dyDescent="0.2">
      <c r="A674" s="188" t="s">
        <v>116</v>
      </c>
      <c r="B674" s="106"/>
      <c r="C674" s="106"/>
      <c r="D674" s="106"/>
      <c r="E674" s="106"/>
      <c r="F674" s="106"/>
      <c r="G674" s="106"/>
      <c r="H674" s="106"/>
      <c r="I674" s="106"/>
      <c r="J674" s="106"/>
      <c r="K674" s="106"/>
      <c r="L674" s="106"/>
      <c r="M674" s="106"/>
    </row>
    <row r="675" spans="1:19" x14ac:dyDescent="0.2">
      <c r="A675" s="188" t="s">
        <v>116</v>
      </c>
      <c r="B675" s="106"/>
      <c r="C675" s="106"/>
      <c r="D675" s="106"/>
      <c r="E675" s="106"/>
      <c r="F675" s="106"/>
      <c r="G675" s="106"/>
      <c r="H675" s="106"/>
      <c r="I675" s="106"/>
      <c r="J675" s="106"/>
      <c r="K675" s="106"/>
      <c r="L675" s="106"/>
      <c r="M675" s="106"/>
    </row>
    <row r="676" spans="1:19" x14ac:dyDescent="0.2">
      <c r="A676" s="189" t="s">
        <v>945</v>
      </c>
      <c r="B676" s="190"/>
      <c r="C676" s="190"/>
      <c r="D676" s="191"/>
      <c r="E676" s="35" t="s">
        <v>946</v>
      </c>
      <c r="F676" s="35" t="s">
        <v>116</v>
      </c>
      <c r="G676" s="36" t="s">
        <v>117</v>
      </c>
      <c r="H676" s="36" t="s">
        <v>118</v>
      </c>
      <c r="I676" s="36" t="s">
        <v>119</v>
      </c>
      <c r="J676" s="36" t="s">
        <v>120</v>
      </c>
      <c r="K676" s="36" t="s">
        <v>121</v>
      </c>
      <c r="L676" s="36" t="s">
        <v>291</v>
      </c>
      <c r="M676" s="36" t="s">
        <v>122</v>
      </c>
    </row>
    <row r="677" spans="1:19" x14ac:dyDescent="0.2">
      <c r="A677" s="217" t="s">
        <v>947</v>
      </c>
      <c r="B677" s="208"/>
      <c r="C677" s="206" t="s">
        <v>798</v>
      </c>
      <c r="D677" s="208"/>
      <c r="E677" s="206" t="s">
        <v>358</v>
      </c>
      <c r="F677" s="40" t="s">
        <v>127</v>
      </c>
      <c r="G677" s="41">
        <v>0</v>
      </c>
      <c r="H677" s="43">
        <v>145833.32999999999</v>
      </c>
      <c r="I677" s="43">
        <v>145833.32999999999</v>
      </c>
      <c r="J677" s="43">
        <v>145833.32999999999</v>
      </c>
      <c r="K677" s="43">
        <v>145833.34</v>
      </c>
      <c r="L677" s="38"/>
      <c r="M677" s="43">
        <v>583333.32999999996</v>
      </c>
    </row>
    <row r="678" spans="1:19" x14ac:dyDescent="0.2">
      <c r="A678" s="209"/>
      <c r="B678" s="208"/>
      <c r="C678" s="209"/>
      <c r="D678" s="208"/>
      <c r="E678" s="204"/>
      <c r="F678" s="40" t="s">
        <v>128</v>
      </c>
      <c r="G678" s="41">
        <v>0</v>
      </c>
      <c r="H678" s="43">
        <v>46153.85</v>
      </c>
      <c r="I678" s="43">
        <v>79059.820000000007</v>
      </c>
      <c r="J678" s="41">
        <v>0</v>
      </c>
      <c r="K678" s="41">
        <v>0</v>
      </c>
      <c r="L678" s="38"/>
      <c r="M678" s="41">
        <v>0</v>
      </c>
    </row>
    <row r="679" spans="1:19" x14ac:dyDescent="0.2">
      <c r="A679" s="210"/>
      <c r="B679" s="212"/>
      <c r="C679" s="210"/>
      <c r="D679" s="212"/>
      <c r="E679" s="205"/>
      <c r="F679" s="40" t="s">
        <v>129</v>
      </c>
      <c r="G679" s="41">
        <v>0</v>
      </c>
      <c r="H679" s="41">
        <v>0</v>
      </c>
      <c r="I679" s="41">
        <v>0</v>
      </c>
      <c r="J679" s="41">
        <v>0</v>
      </c>
      <c r="K679" s="41">
        <v>0</v>
      </c>
      <c r="L679" s="41">
        <v>0</v>
      </c>
      <c r="M679" s="41">
        <v>0</v>
      </c>
    </row>
    <row r="680" spans="1:19" x14ac:dyDescent="0.2">
      <c r="A680" s="188" t="s">
        <v>116</v>
      </c>
      <c r="B680" s="106"/>
      <c r="C680" s="106"/>
      <c r="D680" s="106"/>
      <c r="E680" s="106"/>
      <c r="F680" s="106"/>
      <c r="G680" s="106"/>
      <c r="H680" s="106"/>
      <c r="I680" s="106"/>
      <c r="J680" s="106"/>
      <c r="K680" s="106"/>
      <c r="L680" s="106"/>
      <c r="M680" s="106"/>
    </row>
    <row r="681" spans="1:19" x14ac:dyDescent="0.2">
      <c r="A681" s="188" t="s">
        <v>116</v>
      </c>
      <c r="B681" s="106"/>
      <c r="C681" s="106"/>
      <c r="D681" s="106"/>
      <c r="E681" s="106"/>
      <c r="F681" s="106"/>
      <c r="G681" s="106"/>
      <c r="H681" s="106"/>
      <c r="I681" s="106"/>
      <c r="J681" s="106"/>
      <c r="K681" s="106"/>
      <c r="L681" s="106"/>
      <c r="M681" s="106"/>
    </row>
    <row r="682" spans="1:19" x14ac:dyDescent="0.2">
      <c r="A682" s="189" t="s">
        <v>948</v>
      </c>
      <c r="B682" s="190"/>
      <c r="C682" s="190"/>
      <c r="D682" s="191"/>
      <c r="E682" s="35" t="s">
        <v>949</v>
      </c>
      <c r="F682" s="35" t="s">
        <v>116</v>
      </c>
      <c r="G682" s="36" t="s">
        <v>117</v>
      </c>
      <c r="H682" s="36" t="s">
        <v>118</v>
      </c>
      <c r="I682" s="36" t="s">
        <v>119</v>
      </c>
      <c r="J682" s="36" t="s">
        <v>120</v>
      </c>
      <c r="K682" s="36" t="s">
        <v>121</v>
      </c>
      <c r="L682" s="36" t="s">
        <v>291</v>
      </c>
      <c r="M682" s="36" t="s">
        <v>122</v>
      </c>
    </row>
    <row r="683" spans="1:19" x14ac:dyDescent="0.2">
      <c r="A683" s="192" t="s">
        <v>950</v>
      </c>
      <c r="B683" s="178"/>
      <c r="C683" s="156" t="s">
        <v>810</v>
      </c>
      <c r="D683" s="178"/>
      <c r="E683" s="156" t="s">
        <v>700</v>
      </c>
      <c r="F683" s="18" t="s">
        <v>127</v>
      </c>
      <c r="G683" s="37">
        <v>0</v>
      </c>
      <c r="H683" s="42">
        <v>130208.33</v>
      </c>
      <c r="I683" s="42">
        <v>130208.33</v>
      </c>
      <c r="J683" s="42">
        <v>130208.33</v>
      </c>
      <c r="K683" s="42">
        <v>130208.34</v>
      </c>
      <c r="L683" s="42"/>
      <c r="M683" s="42">
        <v>520833.33</v>
      </c>
    </row>
    <row r="684" spans="1:19" x14ac:dyDescent="0.2">
      <c r="A684" s="179"/>
      <c r="B684" s="178"/>
      <c r="C684" s="179"/>
      <c r="D684" s="178"/>
      <c r="E684" s="176"/>
      <c r="F684" s="18" t="s">
        <v>128</v>
      </c>
      <c r="G684" s="37">
        <v>0</v>
      </c>
      <c r="H684" s="37">
        <v>2000</v>
      </c>
      <c r="I684" s="42">
        <v>52944.44</v>
      </c>
      <c r="J684" s="37">
        <v>27000</v>
      </c>
      <c r="K684" s="42">
        <v>0</v>
      </c>
      <c r="L684" s="42">
        <f>M684-M685</f>
        <v>198059.22000000003</v>
      </c>
      <c r="M684" s="42">
        <v>270833.33</v>
      </c>
    </row>
    <row r="685" spans="1:19" x14ac:dyDescent="0.2">
      <c r="A685" s="180"/>
      <c r="B685" s="157"/>
      <c r="C685" s="180"/>
      <c r="D685" s="157"/>
      <c r="E685" s="177"/>
      <c r="F685" s="18" t="s">
        <v>129</v>
      </c>
      <c r="G685" s="37">
        <v>0</v>
      </c>
      <c r="H685" s="37">
        <v>0</v>
      </c>
      <c r="I685" s="42">
        <v>59619.88</v>
      </c>
      <c r="J685" s="42">
        <v>5163.84</v>
      </c>
      <c r="K685" s="42">
        <f>6572.24+1418.15</f>
        <v>7990.3899999999994</v>
      </c>
      <c r="L685" s="42">
        <v>0</v>
      </c>
      <c r="M685" s="42">
        <f>I685+J685+K685</f>
        <v>72774.11</v>
      </c>
    </row>
    <row r="686" spans="1:19" x14ac:dyDescent="0.2">
      <c r="A686" s="188" t="s">
        <v>116</v>
      </c>
      <c r="B686" s="106"/>
      <c r="C686" s="106"/>
      <c r="D686" s="106"/>
      <c r="E686" s="106"/>
      <c r="F686" s="106"/>
      <c r="G686" s="106"/>
      <c r="H686" s="106"/>
      <c r="I686" s="106"/>
      <c r="J686" s="106"/>
      <c r="K686" s="106"/>
      <c r="L686" s="106"/>
      <c r="M686" s="106"/>
    </row>
    <row r="687" spans="1:19" x14ac:dyDescent="0.2">
      <c r="A687" s="188" t="s">
        <v>116</v>
      </c>
      <c r="B687" s="106"/>
      <c r="C687" s="106"/>
      <c r="D687" s="106"/>
      <c r="E687" s="106"/>
      <c r="F687" s="106"/>
      <c r="G687" s="106"/>
      <c r="H687" s="106"/>
      <c r="I687" s="106"/>
      <c r="J687" s="106"/>
      <c r="K687" s="106"/>
      <c r="L687" s="106"/>
      <c r="M687" s="106"/>
    </row>
    <row r="688" spans="1:19" ht="13.5" thickBot="1" x14ac:dyDescent="0.25">
      <c r="A688" s="218" t="s">
        <v>951</v>
      </c>
      <c r="B688" s="106"/>
      <c r="C688" s="106"/>
      <c r="D688" s="106"/>
      <c r="E688" s="106"/>
      <c r="F688" s="106"/>
      <c r="G688" s="106"/>
      <c r="H688" s="106"/>
      <c r="I688" s="106"/>
      <c r="J688" s="106"/>
      <c r="K688" s="106"/>
      <c r="L688" s="106"/>
      <c r="M688" s="106"/>
    </row>
    <row r="689" spans="1:18" ht="13.5" thickBot="1" x14ac:dyDescent="0.25">
      <c r="A689" s="219" t="s">
        <v>116</v>
      </c>
      <c r="B689" s="221" t="s">
        <v>952</v>
      </c>
      <c r="C689" s="219" t="s">
        <v>116</v>
      </c>
      <c r="D689" s="219" t="s">
        <v>116</v>
      </c>
      <c r="E689" s="219" t="s">
        <v>116</v>
      </c>
      <c r="F689" s="219" t="s">
        <v>116</v>
      </c>
      <c r="K689" s="83">
        <f>K693+K696+K699</f>
        <v>17986.91</v>
      </c>
      <c r="M689" s="93">
        <f>M692+M695+M698</f>
        <v>411000</v>
      </c>
      <c r="N689" s="94"/>
    </row>
    <row r="690" spans="1:18" ht="13.5" thickBot="1" x14ac:dyDescent="0.25">
      <c r="A690" s="220"/>
      <c r="B690" s="220"/>
      <c r="C690" s="220"/>
      <c r="D690" s="220"/>
      <c r="E690" s="220"/>
      <c r="F690" s="220"/>
      <c r="G690" s="35" t="s">
        <v>117</v>
      </c>
      <c r="H690" s="35" t="s">
        <v>118</v>
      </c>
      <c r="I690" s="35" t="s">
        <v>119</v>
      </c>
      <c r="J690" s="35" t="s">
        <v>120</v>
      </c>
      <c r="K690" s="35" t="s">
        <v>121</v>
      </c>
      <c r="L690" s="35" t="s">
        <v>291</v>
      </c>
      <c r="M690" s="35" t="s">
        <v>953</v>
      </c>
    </row>
    <row r="691" spans="1:18" x14ac:dyDescent="0.2">
      <c r="A691" s="176"/>
      <c r="B691" s="156" t="s">
        <v>954</v>
      </c>
      <c r="C691" s="156" t="s">
        <v>116</v>
      </c>
      <c r="D691" s="156" t="s">
        <v>116</v>
      </c>
      <c r="E691" s="156" t="s">
        <v>116</v>
      </c>
      <c r="F691" s="18" t="s">
        <v>127</v>
      </c>
      <c r="G691" s="37">
        <v>246000</v>
      </c>
      <c r="H691" s="37">
        <v>50000</v>
      </c>
      <c r="I691" s="32"/>
      <c r="J691" s="32"/>
      <c r="K691" s="42"/>
      <c r="L691" s="42"/>
      <c r="M691" s="42">
        <v>296000</v>
      </c>
    </row>
    <row r="692" spans="1:18" x14ac:dyDescent="0.2">
      <c r="A692" s="176"/>
      <c r="B692" s="176"/>
      <c r="C692" s="176"/>
      <c r="D692" s="176"/>
      <c r="E692" s="176"/>
      <c r="F692" s="18" t="s">
        <v>128</v>
      </c>
      <c r="G692" s="37">
        <v>246000</v>
      </c>
      <c r="H692" s="37">
        <v>12000</v>
      </c>
      <c r="I692" s="42">
        <v>7224.62</v>
      </c>
      <c r="J692" s="37">
        <v>0</v>
      </c>
      <c r="K692" s="42">
        <v>21673.85</v>
      </c>
      <c r="L692" s="42">
        <f>M692-M693</f>
        <v>21673.849999999977</v>
      </c>
      <c r="M692" s="42">
        <v>296000</v>
      </c>
    </row>
    <row r="693" spans="1:18" x14ac:dyDescent="0.2">
      <c r="A693" s="177"/>
      <c r="B693" s="177"/>
      <c r="C693" s="177"/>
      <c r="D693" s="177"/>
      <c r="E693" s="177"/>
      <c r="F693" s="18" t="s">
        <v>129</v>
      </c>
      <c r="G693" s="42">
        <v>258000.19</v>
      </c>
      <c r="H693" s="42">
        <v>16325.96</v>
      </c>
      <c r="I693" s="37">
        <v>0</v>
      </c>
      <c r="J693" s="37">
        <v>0</v>
      </c>
      <c r="K693" s="42">
        <v>0</v>
      </c>
      <c r="L693" s="42"/>
      <c r="M693" s="42">
        <v>274326.15000000002</v>
      </c>
    </row>
    <row r="694" spans="1:18" x14ac:dyDescent="0.2">
      <c r="A694" s="176"/>
      <c r="B694" s="156" t="s">
        <v>955</v>
      </c>
      <c r="C694" s="156" t="s">
        <v>116</v>
      </c>
      <c r="D694" s="156" t="s">
        <v>116</v>
      </c>
      <c r="E694" s="156" t="s">
        <v>116</v>
      </c>
      <c r="F694" s="18" t="s">
        <v>127</v>
      </c>
      <c r="G694" s="37">
        <v>0</v>
      </c>
      <c r="H694" s="32"/>
      <c r="I694" s="37">
        <v>58000</v>
      </c>
      <c r="J694" s="32"/>
      <c r="K694" s="42">
        <v>57000</v>
      </c>
      <c r="L694" s="42"/>
      <c r="M694" s="42">
        <v>115000</v>
      </c>
    </row>
    <row r="695" spans="1:18" x14ac:dyDescent="0.2">
      <c r="A695" s="176"/>
      <c r="B695" s="176"/>
      <c r="C695" s="176"/>
      <c r="D695" s="176"/>
      <c r="E695" s="176"/>
      <c r="F695" s="18" t="s">
        <v>128</v>
      </c>
      <c r="G695" s="37">
        <v>0</v>
      </c>
      <c r="H695" s="32"/>
      <c r="I695" s="37">
        <v>58000</v>
      </c>
      <c r="J695" s="37">
        <v>15000</v>
      </c>
      <c r="K695" s="42">
        <v>99576.69</v>
      </c>
      <c r="L695" s="42">
        <f>M695-M696</f>
        <v>81589.78</v>
      </c>
      <c r="M695" s="42">
        <v>115000</v>
      </c>
    </row>
    <row r="696" spans="1:18" x14ac:dyDescent="0.2">
      <c r="A696" s="177"/>
      <c r="B696" s="177"/>
      <c r="C696" s="177"/>
      <c r="D696" s="177"/>
      <c r="E696" s="177"/>
      <c r="F696" s="18" t="s">
        <v>129</v>
      </c>
      <c r="G696" s="37">
        <v>0</v>
      </c>
      <c r="H696" s="37">
        <v>0</v>
      </c>
      <c r="I696" s="37">
        <v>0</v>
      </c>
      <c r="J696" s="42">
        <v>15423.31</v>
      </c>
      <c r="K696" s="42">
        <v>17986.91</v>
      </c>
      <c r="L696" s="42"/>
      <c r="M696" s="42">
        <f>15423.31+K696</f>
        <v>33410.22</v>
      </c>
    </row>
    <row r="697" spans="1:18" x14ac:dyDescent="0.2">
      <c r="A697" s="176"/>
      <c r="B697" s="156" t="s">
        <v>956</v>
      </c>
      <c r="C697" s="156" t="s">
        <v>116</v>
      </c>
      <c r="D697" s="156" t="s">
        <v>116</v>
      </c>
      <c r="E697" s="156" t="s">
        <v>116</v>
      </c>
      <c r="F697" s="18" t="s">
        <v>127</v>
      </c>
      <c r="G697" s="37">
        <v>0</v>
      </c>
      <c r="H697" s="37">
        <v>0</v>
      </c>
      <c r="I697" s="37">
        <v>0</v>
      </c>
      <c r="J697" s="37">
        <v>0</v>
      </c>
      <c r="K697" s="42">
        <v>0</v>
      </c>
      <c r="L697" s="42"/>
      <c r="M697" s="42">
        <v>0</v>
      </c>
    </row>
    <row r="698" spans="1:18" x14ac:dyDescent="0.2">
      <c r="A698" s="176"/>
      <c r="B698" s="176"/>
      <c r="C698" s="176"/>
      <c r="D698" s="176"/>
      <c r="E698" s="176"/>
      <c r="F698" s="18" t="s">
        <v>128</v>
      </c>
      <c r="G698" s="37">
        <v>0</v>
      </c>
      <c r="H698" s="37">
        <v>0</v>
      </c>
      <c r="I698" s="37">
        <v>0</v>
      </c>
      <c r="J698" s="37">
        <v>0</v>
      </c>
      <c r="K698" s="42">
        <v>0</v>
      </c>
      <c r="L698" s="42"/>
      <c r="M698" s="42">
        <v>0</v>
      </c>
    </row>
    <row r="699" spans="1:18" x14ac:dyDescent="0.2">
      <c r="A699" s="177"/>
      <c r="B699" s="177"/>
      <c r="C699" s="177"/>
      <c r="D699" s="177"/>
      <c r="E699" s="177"/>
      <c r="F699" s="18" t="s">
        <v>129</v>
      </c>
      <c r="G699" s="37">
        <v>0</v>
      </c>
      <c r="H699" s="37">
        <v>0</v>
      </c>
      <c r="I699" s="37">
        <v>0</v>
      </c>
      <c r="J699" s="37">
        <v>0</v>
      </c>
      <c r="K699" s="42">
        <v>0</v>
      </c>
      <c r="L699" s="42"/>
      <c r="M699" s="42">
        <v>0</v>
      </c>
    </row>
    <row r="700" spans="1:18" x14ac:dyDescent="0.2">
      <c r="A700" s="218" t="s">
        <v>957</v>
      </c>
      <c r="B700" s="106"/>
      <c r="C700" s="106"/>
      <c r="D700" s="106"/>
      <c r="E700" s="106"/>
      <c r="F700" s="106"/>
      <c r="G700" s="106"/>
      <c r="H700" s="106"/>
      <c r="I700" s="106"/>
      <c r="J700" s="106"/>
      <c r="K700" s="106"/>
      <c r="L700" s="106"/>
      <c r="M700" s="106"/>
    </row>
    <row r="701" spans="1:18" x14ac:dyDescent="0.2">
      <c r="A701" s="44" t="s">
        <v>116</v>
      </c>
      <c r="B701" s="45" t="s">
        <v>958</v>
      </c>
      <c r="C701" s="44" t="s">
        <v>116</v>
      </c>
      <c r="D701" s="44" t="s">
        <v>116</v>
      </c>
      <c r="E701" s="44" t="s">
        <v>116</v>
      </c>
      <c r="F701" s="44" t="s">
        <v>116</v>
      </c>
      <c r="G701" s="45" t="s">
        <v>117</v>
      </c>
      <c r="H701" s="45" t="s">
        <v>118</v>
      </c>
      <c r="I701" s="45" t="s">
        <v>119</v>
      </c>
      <c r="J701" s="45" t="s">
        <v>120</v>
      </c>
      <c r="K701" s="45" t="s">
        <v>121</v>
      </c>
      <c r="L701" s="45" t="s">
        <v>291</v>
      </c>
      <c r="M701" s="45" t="s">
        <v>953</v>
      </c>
    </row>
    <row r="702" spans="1:18" ht="13.5" thickBot="1" x14ac:dyDescent="0.25">
      <c r="A702" s="156" t="s">
        <v>116</v>
      </c>
      <c r="B702" s="156" t="s">
        <v>959</v>
      </c>
      <c r="C702" s="156" t="s">
        <v>116</v>
      </c>
      <c r="D702" s="156" t="s">
        <v>116</v>
      </c>
      <c r="E702" s="156" t="s">
        <v>116</v>
      </c>
      <c r="F702" s="18" t="s">
        <v>127</v>
      </c>
      <c r="G702" s="42">
        <v>3371309.87</v>
      </c>
      <c r="H702" s="42">
        <v>6665922.3899999997</v>
      </c>
      <c r="I702" s="42">
        <v>6673922.3899999997</v>
      </c>
      <c r="J702" s="42">
        <v>6615922.3899999997</v>
      </c>
      <c r="K702" s="42">
        <v>6672922.96</v>
      </c>
      <c r="L702" s="42"/>
      <c r="M702" s="42">
        <v>30000000</v>
      </c>
    </row>
    <row r="703" spans="1:18" ht="13.5" thickBot="1" x14ac:dyDescent="0.25">
      <c r="A703" s="176"/>
      <c r="B703" s="176"/>
      <c r="C703" s="176"/>
      <c r="D703" s="176"/>
      <c r="E703" s="176"/>
      <c r="F703" s="18" t="s">
        <v>128</v>
      </c>
      <c r="G703" s="42">
        <v>3371309.87</v>
      </c>
      <c r="H703" s="42">
        <v>3806962.67</v>
      </c>
      <c r="I703" s="42">
        <v>3341818.35</v>
      </c>
      <c r="J703" s="42">
        <v>3338333.33</v>
      </c>
      <c r="K703" s="42">
        <v>4323834.82</v>
      </c>
      <c r="L703" s="42">
        <f>L695+L692+L684+L672+L666+L660+L654+L640+L634+L628+L622+L610+L602+L596+L590+L584+L578+L566+L560+L554+L548+L536+L530+L522+L516+L504+L498+L492+L486+L480+L474+L468+L462+L456+L450+L444+L438+L432</f>
        <v>8550266.1799999997</v>
      </c>
      <c r="M703" s="42">
        <v>21044281.34</v>
      </c>
      <c r="N703" s="222" t="s">
        <v>1343</v>
      </c>
      <c r="O703" s="223"/>
      <c r="P703" s="223"/>
      <c r="Q703" s="223"/>
      <c r="R703" s="223"/>
    </row>
    <row r="704" spans="1:18" ht="13.5" thickBot="1" x14ac:dyDescent="0.25">
      <c r="A704" s="177"/>
      <c r="B704" s="177"/>
      <c r="C704" s="177"/>
      <c r="D704" s="177"/>
      <c r="E704" s="177"/>
      <c r="F704" s="18" t="s">
        <v>129</v>
      </c>
      <c r="G704" s="42">
        <v>1454063.6</v>
      </c>
      <c r="H704" s="42">
        <v>2216367.62</v>
      </c>
      <c r="I704" s="42">
        <v>3277412.19</v>
      </c>
      <c r="J704" s="42">
        <v>2229589.3199999998</v>
      </c>
      <c r="K704" s="42">
        <f>K696+K693+K685+K673+K667+K661+K655+K641+K635+K629+K623+K611+K603+K597+K591+K585+K579+K567+K561+K555+K549+K537+K531+K523+K517+K505+K499+K493+K487+K481+K475+K469+K463+K457+K451+K445+K439+K433</f>
        <v>2208709.4900000002</v>
      </c>
      <c r="L704" s="42">
        <f>L696+L693+L685+L673+L667+L661+L655+L641+L635+L629+L623+L611+L603+L597+L591+L585+L579+L567+L561+L555+L549+L537+L531+L523+L517+L505+L499+L493+L487+L481+L475+L469+L463+L457+L451+L445+L439+L433</f>
        <v>357872.94</v>
      </c>
      <c r="M704" s="42">
        <f>G704+H704+I704+J704+K704+L704</f>
        <v>11744015.16</v>
      </c>
    </row>
    <row r="706" spans="1:14" x14ac:dyDescent="0.2">
      <c r="A706" s="173" t="s">
        <v>105</v>
      </c>
      <c r="B706" s="106"/>
      <c r="C706" s="106"/>
      <c r="D706" s="106"/>
      <c r="E706" s="106"/>
      <c r="F706" s="106"/>
      <c r="G706" s="162" t="s">
        <v>960</v>
      </c>
      <c r="H706" s="106"/>
      <c r="I706" s="174" t="s">
        <v>961</v>
      </c>
      <c r="J706" s="106"/>
      <c r="K706" s="106"/>
      <c r="L706" s="106"/>
      <c r="M706" s="106"/>
    </row>
    <row r="707" spans="1:14" ht="12.75" customHeight="1" x14ac:dyDescent="0.2">
      <c r="I707" s="97"/>
      <c r="J707" s="97"/>
      <c r="K707" s="100"/>
      <c r="L707" s="97"/>
      <c r="M707" s="97"/>
    </row>
    <row r="708" spans="1:14" ht="12.75" customHeight="1" x14ac:dyDescent="0.2">
      <c r="I708" s="97"/>
      <c r="J708" s="97"/>
      <c r="K708" s="101"/>
      <c r="L708" s="97"/>
      <c r="M708" s="97"/>
    </row>
    <row r="709" spans="1:14" ht="12.75" customHeight="1" x14ac:dyDescent="0.2">
      <c r="I709" s="187"/>
      <c r="J709" s="187"/>
      <c r="K709" s="102"/>
      <c r="L709" s="97"/>
      <c r="M709" s="97"/>
      <c r="N709" s="90"/>
    </row>
    <row r="710" spans="1:14" ht="12.75" customHeight="1" x14ac:dyDescent="0.2">
      <c r="L710" s="90"/>
      <c r="M710" s="90"/>
      <c r="N710" s="90"/>
    </row>
    <row r="711" spans="1:14" ht="12.75" customHeight="1" x14ac:dyDescent="0.2">
      <c r="L711" s="90"/>
      <c r="M711" s="90"/>
      <c r="N711" s="90"/>
    </row>
    <row r="712" spans="1:14" ht="12.75" customHeight="1" x14ac:dyDescent="0.2">
      <c r="L712" s="90"/>
      <c r="M712" s="90"/>
      <c r="N712" s="90"/>
    </row>
    <row r="713" spans="1:14" ht="12.75" customHeight="1" x14ac:dyDescent="0.2">
      <c r="L713" s="90"/>
      <c r="M713" s="90"/>
      <c r="N713" s="90"/>
    </row>
    <row r="714" spans="1:14" ht="12.75" customHeight="1" x14ac:dyDescent="0.2">
      <c r="L714" s="90"/>
      <c r="M714" s="90"/>
      <c r="N714" s="90"/>
    </row>
    <row r="715" spans="1:14" ht="12.75" customHeight="1" x14ac:dyDescent="0.2">
      <c r="L715" s="90"/>
      <c r="M715" s="90"/>
      <c r="N715" s="90"/>
    </row>
    <row r="716" spans="1:14" ht="12.75" customHeight="1" x14ac:dyDescent="0.2">
      <c r="L716" s="90"/>
      <c r="M716" s="90"/>
      <c r="N716" s="90"/>
    </row>
    <row r="717" spans="1:14" ht="12.75" customHeight="1" x14ac:dyDescent="0.2">
      <c r="L717" s="90"/>
      <c r="M717" s="90"/>
      <c r="N717" s="90"/>
    </row>
    <row r="718" spans="1:14" ht="12.75" customHeight="1" x14ac:dyDescent="0.2">
      <c r="L718" s="90"/>
      <c r="M718" s="90"/>
      <c r="N718" s="90"/>
    </row>
  </sheetData>
  <mergeCells count="648">
    <mergeCell ref="N703:R703"/>
    <mergeCell ref="A694:A696"/>
    <mergeCell ref="B694:B696"/>
    <mergeCell ref="C694:C696"/>
    <mergeCell ref="D694:D696"/>
    <mergeCell ref="E694:E696"/>
    <mergeCell ref="A706:F706"/>
    <mergeCell ref="G706:H706"/>
    <mergeCell ref="I706:M706"/>
    <mergeCell ref="A697:A699"/>
    <mergeCell ref="B697:B699"/>
    <mergeCell ref="C697:C699"/>
    <mergeCell ref="D697:D699"/>
    <mergeCell ref="E697:E699"/>
    <mergeCell ref="A700:M700"/>
    <mergeCell ref="A702:A704"/>
    <mergeCell ref="B702:B704"/>
    <mergeCell ref="C702:C704"/>
    <mergeCell ref="D702:D704"/>
    <mergeCell ref="E702:E704"/>
    <mergeCell ref="A689:A690"/>
    <mergeCell ref="B689:B690"/>
    <mergeCell ref="C689:C690"/>
    <mergeCell ref="D689:D690"/>
    <mergeCell ref="E689:E690"/>
    <mergeCell ref="F689:F690"/>
    <mergeCell ref="A691:A693"/>
    <mergeCell ref="B691:B693"/>
    <mergeCell ref="C691:C693"/>
    <mergeCell ref="D691:D693"/>
    <mergeCell ref="E691:E693"/>
    <mergeCell ref="A680:M680"/>
    <mergeCell ref="A681:M681"/>
    <mergeCell ref="A682:D682"/>
    <mergeCell ref="A683:B685"/>
    <mergeCell ref="C683:D685"/>
    <mergeCell ref="E683:E685"/>
    <mergeCell ref="A686:M686"/>
    <mergeCell ref="A687:M687"/>
    <mergeCell ref="A688:M688"/>
    <mergeCell ref="A671:B673"/>
    <mergeCell ref="C671:D673"/>
    <mergeCell ref="E671:E673"/>
    <mergeCell ref="A674:M674"/>
    <mergeCell ref="A675:M675"/>
    <mergeCell ref="A676:D676"/>
    <mergeCell ref="A677:B679"/>
    <mergeCell ref="C677:D679"/>
    <mergeCell ref="E677:E679"/>
    <mergeCell ref="A662:M662"/>
    <mergeCell ref="A663:M663"/>
    <mergeCell ref="A664:D664"/>
    <mergeCell ref="A665:B667"/>
    <mergeCell ref="C665:D667"/>
    <mergeCell ref="E665:E667"/>
    <mergeCell ref="A668:M668"/>
    <mergeCell ref="A669:M669"/>
    <mergeCell ref="A670:D670"/>
    <mergeCell ref="A653:B655"/>
    <mergeCell ref="C653:D655"/>
    <mergeCell ref="E653:E655"/>
    <mergeCell ref="A656:M656"/>
    <mergeCell ref="A657:M657"/>
    <mergeCell ref="A658:D658"/>
    <mergeCell ref="A659:B661"/>
    <mergeCell ref="C659:D661"/>
    <mergeCell ref="E659:E661"/>
    <mergeCell ref="A645:B647"/>
    <mergeCell ref="C645:D647"/>
    <mergeCell ref="E645:E647"/>
    <mergeCell ref="A648:M648"/>
    <mergeCell ref="A649:M649"/>
    <mergeCell ref="A650:F651"/>
    <mergeCell ref="G650:M650"/>
    <mergeCell ref="A652:D652"/>
    <mergeCell ref="A636:M636"/>
    <mergeCell ref="A637:M637"/>
    <mergeCell ref="A638:D638"/>
    <mergeCell ref="A639:B641"/>
    <mergeCell ref="C639:D641"/>
    <mergeCell ref="E639:E641"/>
    <mergeCell ref="A642:M642"/>
    <mergeCell ref="A643:M643"/>
    <mergeCell ref="A644:D644"/>
    <mergeCell ref="A627:B629"/>
    <mergeCell ref="C627:D629"/>
    <mergeCell ref="E627:E629"/>
    <mergeCell ref="A630:M630"/>
    <mergeCell ref="A631:M631"/>
    <mergeCell ref="A632:D632"/>
    <mergeCell ref="A633:B635"/>
    <mergeCell ref="C633:D635"/>
    <mergeCell ref="E633:E635"/>
    <mergeCell ref="A618:M618"/>
    <mergeCell ref="A619:M619"/>
    <mergeCell ref="A620:D620"/>
    <mergeCell ref="A621:B623"/>
    <mergeCell ref="C621:D623"/>
    <mergeCell ref="E621:E623"/>
    <mergeCell ref="A624:M624"/>
    <mergeCell ref="A625:M625"/>
    <mergeCell ref="A626:D626"/>
    <mergeCell ref="A609:B611"/>
    <mergeCell ref="C609:D611"/>
    <mergeCell ref="E609:E611"/>
    <mergeCell ref="A612:M612"/>
    <mergeCell ref="A613:M613"/>
    <mergeCell ref="A614:D614"/>
    <mergeCell ref="A615:B617"/>
    <mergeCell ref="C615:D617"/>
    <mergeCell ref="E615:E617"/>
    <mergeCell ref="A608:D608"/>
    <mergeCell ref="A592:M592"/>
    <mergeCell ref="A593:M593"/>
    <mergeCell ref="A594:D594"/>
    <mergeCell ref="A595:B597"/>
    <mergeCell ref="C595:D597"/>
    <mergeCell ref="E595:E597"/>
    <mergeCell ref="A598:M598"/>
    <mergeCell ref="A599:M599"/>
    <mergeCell ref="A600:D600"/>
    <mergeCell ref="A589:B591"/>
    <mergeCell ref="C589:D591"/>
    <mergeCell ref="E589:E591"/>
    <mergeCell ref="A601:B603"/>
    <mergeCell ref="C601:D603"/>
    <mergeCell ref="E601:E603"/>
    <mergeCell ref="A604:M604"/>
    <mergeCell ref="A605:M605"/>
    <mergeCell ref="A606:F607"/>
    <mergeCell ref="G606:M606"/>
    <mergeCell ref="A580:M580"/>
    <mergeCell ref="A581:M581"/>
    <mergeCell ref="A582:D582"/>
    <mergeCell ref="A583:B585"/>
    <mergeCell ref="C583:D585"/>
    <mergeCell ref="E583:E585"/>
    <mergeCell ref="A586:M586"/>
    <mergeCell ref="A587:M587"/>
    <mergeCell ref="A588:D588"/>
    <mergeCell ref="A571:B573"/>
    <mergeCell ref="C571:D573"/>
    <mergeCell ref="E571:E573"/>
    <mergeCell ref="A574:M574"/>
    <mergeCell ref="A575:M575"/>
    <mergeCell ref="A576:D576"/>
    <mergeCell ref="A577:B579"/>
    <mergeCell ref="C577:D579"/>
    <mergeCell ref="E577:E579"/>
    <mergeCell ref="A562:M562"/>
    <mergeCell ref="A563:M563"/>
    <mergeCell ref="A564:D564"/>
    <mergeCell ref="A565:B567"/>
    <mergeCell ref="C565:D567"/>
    <mergeCell ref="E565:E567"/>
    <mergeCell ref="A568:M568"/>
    <mergeCell ref="A569:M569"/>
    <mergeCell ref="A570:D570"/>
    <mergeCell ref="A553:B555"/>
    <mergeCell ref="C553:D555"/>
    <mergeCell ref="E553:E555"/>
    <mergeCell ref="A556:M556"/>
    <mergeCell ref="A557:M557"/>
    <mergeCell ref="A558:D558"/>
    <mergeCell ref="A559:B561"/>
    <mergeCell ref="C559:D561"/>
    <mergeCell ref="E559:E561"/>
    <mergeCell ref="A544:M544"/>
    <mergeCell ref="A545:M545"/>
    <mergeCell ref="A546:D546"/>
    <mergeCell ref="A547:B549"/>
    <mergeCell ref="C547:D549"/>
    <mergeCell ref="E547:E549"/>
    <mergeCell ref="A550:M550"/>
    <mergeCell ref="A551:M551"/>
    <mergeCell ref="A552:D552"/>
    <mergeCell ref="A533:M533"/>
    <mergeCell ref="A534:D534"/>
    <mergeCell ref="A535:B537"/>
    <mergeCell ref="C535:D537"/>
    <mergeCell ref="E535:E537"/>
    <mergeCell ref="A538:M538"/>
    <mergeCell ref="A539:M539"/>
    <mergeCell ref="A540:D540"/>
    <mergeCell ref="A541:B543"/>
    <mergeCell ref="C541:D543"/>
    <mergeCell ref="E541:E543"/>
    <mergeCell ref="A524:M524"/>
    <mergeCell ref="A525:M525"/>
    <mergeCell ref="A526:F527"/>
    <mergeCell ref="G526:M526"/>
    <mergeCell ref="A528:D528"/>
    <mergeCell ref="A529:B531"/>
    <mergeCell ref="C529:D531"/>
    <mergeCell ref="E529:E531"/>
    <mergeCell ref="A532:M532"/>
    <mergeCell ref="A515:B517"/>
    <mergeCell ref="C515:D517"/>
    <mergeCell ref="E515:E517"/>
    <mergeCell ref="A518:M518"/>
    <mergeCell ref="A519:M519"/>
    <mergeCell ref="A520:D520"/>
    <mergeCell ref="A521:B523"/>
    <mergeCell ref="C521:D523"/>
    <mergeCell ref="E521:E523"/>
    <mergeCell ref="A506:M506"/>
    <mergeCell ref="A507:M507"/>
    <mergeCell ref="A508:D508"/>
    <mergeCell ref="A509:B511"/>
    <mergeCell ref="C509:D511"/>
    <mergeCell ref="E509:E511"/>
    <mergeCell ref="A512:M512"/>
    <mergeCell ref="A513:M513"/>
    <mergeCell ref="A514:D514"/>
    <mergeCell ref="A497:B499"/>
    <mergeCell ref="C497:D499"/>
    <mergeCell ref="E497:E499"/>
    <mergeCell ref="A500:M500"/>
    <mergeCell ref="A501:M501"/>
    <mergeCell ref="A502:D502"/>
    <mergeCell ref="A503:B505"/>
    <mergeCell ref="C503:D505"/>
    <mergeCell ref="E503:E505"/>
    <mergeCell ref="A488:M488"/>
    <mergeCell ref="A489:M489"/>
    <mergeCell ref="A490:D490"/>
    <mergeCell ref="A491:B493"/>
    <mergeCell ref="C491:D493"/>
    <mergeCell ref="E491:E493"/>
    <mergeCell ref="A494:M494"/>
    <mergeCell ref="A495:M495"/>
    <mergeCell ref="A496:D496"/>
    <mergeCell ref="A479:B481"/>
    <mergeCell ref="C479:D481"/>
    <mergeCell ref="E479:E481"/>
    <mergeCell ref="A482:M482"/>
    <mergeCell ref="A483:M483"/>
    <mergeCell ref="A484:D484"/>
    <mergeCell ref="A485:B487"/>
    <mergeCell ref="C485:D487"/>
    <mergeCell ref="E485:E487"/>
    <mergeCell ref="A470:M470"/>
    <mergeCell ref="A471:M471"/>
    <mergeCell ref="A472:D472"/>
    <mergeCell ref="A473:B475"/>
    <mergeCell ref="C473:D475"/>
    <mergeCell ref="E473:E475"/>
    <mergeCell ref="A476:M476"/>
    <mergeCell ref="A477:M477"/>
    <mergeCell ref="A478:D478"/>
    <mergeCell ref="A459:M459"/>
    <mergeCell ref="A460:D460"/>
    <mergeCell ref="A461:B463"/>
    <mergeCell ref="C461:D463"/>
    <mergeCell ref="E461:E463"/>
    <mergeCell ref="A464:M464"/>
    <mergeCell ref="A465:M465"/>
    <mergeCell ref="A466:D466"/>
    <mergeCell ref="A467:B469"/>
    <mergeCell ref="C467:D469"/>
    <mergeCell ref="E467:E469"/>
    <mergeCell ref="C449:D451"/>
    <mergeCell ref="E449:E451"/>
    <mergeCell ref="A452:M452"/>
    <mergeCell ref="A453:M453"/>
    <mergeCell ref="A454:D454"/>
    <mergeCell ref="A455:B457"/>
    <mergeCell ref="C455:D457"/>
    <mergeCell ref="E455:E457"/>
    <mergeCell ref="A458:M458"/>
    <mergeCell ref="A415:M415"/>
    <mergeCell ref="A416:M416"/>
    <mergeCell ref="A428:F429"/>
    <mergeCell ref="G428:M428"/>
    <mergeCell ref="A430:D430"/>
    <mergeCell ref="A431:B433"/>
    <mergeCell ref="C431:D433"/>
    <mergeCell ref="E431:E433"/>
    <mergeCell ref="A434:M434"/>
    <mergeCell ref="A417:D417"/>
    <mergeCell ref="A418:A424"/>
    <mergeCell ref="B418:D420"/>
    <mergeCell ref="E418:E420"/>
    <mergeCell ref="B421:F421"/>
    <mergeCell ref="B422:F422"/>
    <mergeCell ref="A425:M425"/>
    <mergeCell ref="A426:M426"/>
    <mergeCell ref="A427:M427"/>
    <mergeCell ref="A398:A404"/>
    <mergeCell ref="B398:D400"/>
    <mergeCell ref="E398:E400"/>
    <mergeCell ref="B401:F401"/>
    <mergeCell ref="B402:F402"/>
    <mergeCell ref="A405:M405"/>
    <mergeCell ref="A406:M406"/>
    <mergeCell ref="A407:D407"/>
    <mergeCell ref="A408:A414"/>
    <mergeCell ref="B408:D410"/>
    <mergeCell ref="E408:E410"/>
    <mergeCell ref="B411:F411"/>
    <mergeCell ref="B412:F412"/>
    <mergeCell ref="A387:D387"/>
    <mergeCell ref="A388:A394"/>
    <mergeCell ref="B388:D390"/>
    <mergeCell ref="E388:E390"/>
    <mergeCell ref="B391:F391"/>
    <mergeCell ref="B392:F392"/>
    <mergeCell ref="A395:M395"/>
    <mergeCell ref="A396:M396"/>
    <mergeCell ref="A397:D397"/>
    <mergeCell ref="A376:M376"/>
    <mergeCell ref="A377:D377"/>
    <mergeCell ref="A378:A384"/>
    <mergeCell ref="B378:D380"/>
    <mergeCell ref="E378:E380"/>
    <mergeCell ref="B381:F381"/>
    <mergeCell ref="B382:F382"/>
    <mergeCell ref="A385:M385"/>
    <mergeCell ref="A386:M386"/>
    <mergeCell ref="A366:F366"/>
    <mergeCell ref="G366:M366"/>
    <mergeCell ref="A367:D367"/>
    <mergeCell ref="A368:A374"/>
    <mergeCell ref="B368:D370"/>
    <mergeCell ref="E368:E370"/>
    <mergeCell ref="B371:F371"/>
    <mergeCell ref="B372:F372"/>
    <mergeCell ref="A375:M375"/>
    <mergeCell ref="A355:M355"/>
    <mergeCell ref="A356:D356"/>
    <mergeCell ref="A357:A363"/>
    <mergeCell ref="B357:D359"/>
    <mergeCell ref="E357:E359"/>
    <mergeCell ref="B360:F360"/>
    <mergeCell ref="B361:F361"/>
    <mergeCell ref="A364:M364"/>
    <mergeCell ref="A365:M365"/>
    <mergeCell ref="A344:M344"/>
    <mergeCell ref="A345:M345"/>
    <mergeCell ref="A346:D346"/>
    <mergeCell ref="A347:A353"/>
    <mergeCell ref="B347:D349"/>
    <mergeCell ref="E347:E349"/>
    <mergeCell ref="B350:F350"/>
    <mergeCell ref="B351:F351"/>
    <mergeCell ref="A354:M354"/>
    <mergeCell ref="A327:A333"/>
    <mergeCell ref="B327:D329"/>
    <mergeCell ref="E327:E329"/>
    <mergeCell ref="B330:F330"/>
    <mergeCell ref="B331:F331"/>
    <mergeCell ref="A334:M334"/>
    <mergeCell ref="A335:M335"/>
    <mergeCell ref="A336:D336"/>
    <mergeCell ref="A337:A343"/>
    <mergeCell ref="B337:D339"/>
    <mergeCell ref="E337:E339"/>
    <mergeCell ref="B340:F340"/>
    <mergeCell ref="B341:F341"/>
    <mergeCell ref="A316:D316"/>
    <mergeCell ref="A317:A323"/>
    <mergeCell ref="B317:D319"/>
    <mergeCell ref="E317:E319"/>
    <mergeCell ref="B320:F320"/>
    <mergeCell ref="B321:F321"/>
    <mergeCell ref="A324:M324"/>
    <mergeCell ref="A325:M325"/>
    <mergeCell ref="A326:D326"/>
    <mergeCell ref="A305:M305"/>
    <mergeCell ref="A306:D306"/>
    <mergeCell ref="A307:A313"/>
    <mergeCell ref="B307:D309"/>
    <mergeCell ref="E307:E309"/>
    <mergeCell ref="B310:F310"/>
    <mergeCell ref="B311:F311"/>
    <mergeCell ref="A314:M314"/>
    <mergeCell ref="A315:M315"/>
    <mergeCell ref="A295:F295"/>
    <mergeCell ref="G295:M295"/>
    <mergeCell ref="A296:D296"/>
    <mergeCell ref="A297:A303"/>
    <mergeCell ref="B297:D299"/>
    <mergeCell ref="E297:E299"/>
    <mergeCell ref="B300:F300"/>
    <mergeCell ref="B301:F301"/>
    <mergeCell ref="A304:M304"/>
    <mergeCell ref="A284:M284"/>
    <mergeCell ref="A285:D285"/>
    <mergeCell ref="A286:A292"/>
    <mergeCell ref="B286:D288"/>
    <mergeCell ref="E286:E288"/>
    <mergeCell ref="B289:F289"/>
    <mergeCell ref="B290:F290"/>
    <mergeCell ref="A293:M293"/>
    <mergeCell ref="A294:M294"/>
    <mergeCell ref="A273:M273"/>
    <mergeCell ref="A274:M274"/>
    <mergeCell ref="A275:D275"/>
    <mergeCell ref="A276:A282"/>
    <mergeCell ref="B276:D278"/>
    <mergeCell ref="E276:E278"/>
    <mergeCell ref="B279:F279"/>
    <mergeCell ref="B280:F280"/>
    <mergeCell ref="A283:M283"/>
    <mergeCell ref="A256:A262"/>
    <mergeCell ref="B256:D258"/>
    <mergeCell ref="E256:E258"/>
    <mergeCell ref="B259:F259"/>
    <mergeCell ref="B260:F260"/>
    <mergeCell ref="A263:M263"/>
    <mergeCell ref="A264:M264"/>
    <mergeCell ref="A265:D265"/>
    <mergeCell ref="A266:A272"/>
    <mergeCell ref="B266:D268"/>
    <mergeCell ref="E266:E268"/>
    <mergeCell ref="B269:F269"/>
    <mergeCell ref="B270:F270"/>
    <mergeCell ref="A245:D245"/>
    <mergeCell ref="A246:A252"/>
    <mergeCell ref="B246:D248"/>
    <mergeCell ref="E246:E248"/>
    <mergeCell ref="B249:F249"/>
    <mergeCell ref="B250:F250"/>
    <mergeCell ref="A253:M253"/>
    <mergeCell ref="A254:M254"/>
    <mergeCell ref="A255:D255"/>
    <mergeCell ref="A234:M234"/>
    <mergeCell ref="A235:D235"/>
    <mergeCell ref="A236:A242"/>
    <mergeCell ref="B236:D238"/>
    <mergeCell ref="E236:E238"/>
    <mergeCell ref="B239:F239"/>
    <mergeCell ref="B240:F240"/>
    <mergeCell ref="A243:M243"/>
    <mergeCell ref="A244:M244"/>
    <mergeCell ref="A223:M223"/>
    <mergeCell ref="A224:M224"/>
    <mergeCell ref="A225:D225"/>
    <mergeCell ref="A226:A232"/>
    <mergeCell ref="B226:D228"/>
    <mergeCell ref="E226:E228"/>
    <mergeCell ref="B229:F229"/>
    <mergeCell ref="B230:F230"/>
    <mergeCell ref="A233:M233"/>
    <mergeCell ref="A206:A212"/>
    <mergeCell ref="B206:D208"/>
    <mergeCell ref="E206:E208"/>
    <mergeCell ref="B209:F209"/>
    <mergeCell ref="B210:F210"/>
    <mergeCell ref="A213:M213"/>
    <mergeCell ref="A214:M214"/>
    <mergeCell ref="A215:D215"/>
    <mergeCell ref="A216:A222"/>
    <mergeCell ref="B216:D218"/>
    <mergeCell ref="E216:E218"/>
    <mergeCell ref="B219:F219"/>
    <mergeCell ref="B220:F220"/>
    <mergeCell ref="A195:D195"/>
    <mergeCell ref="A196:A202"/>
    <mergeCell ref="B196:D198"/>
    <mergeCell ref="E196:E198"/>
    <mergeCell ref="B199:F199"/>
    <mergeCell ref="B200:F200"/>
    <mergeCell ref="A203:M203"/>
    <mergeCell ref="A204:M204"/>
    <mergeCell ref="A205:D205"/>
    <mergeCell ref="A184:M184"/>
    <mergeCell ref="A185:D185"/>
    <mergeCell ref="A186:A192"/>
    <mergeCell ref="B186:D188"/>
    <mergeCell ref="E186:E188"/>
    <mergeCell ref="B189:F189"/>
    <mergeCell ref="B190:F190"/>
    <mergeCell ref="A193:M193"/>
    <mergeCell ref="A194:M194"/>
    <mergeCell ref="A173:M173"/>
    <mergeCell ref="A174:M174"/>
    <mergeCell ref="A175:D175"/>
    <mergeCell ref="A176:A182"/>
    <mergeCell ref="B176:D178"/>
    <mergeCell ref="E176:E178"/>
    <mergeCell ref="B179:F179"/>
    <mergeCell ref="B180:F180"/>
    <mergeCell ref="A183:M183"/>
    <mergeCell ref="A162:M162"/>
    <mergeCell ref="A163:M163"/>
    <mergeCell ref="A164:F164"/>
    <mergeCell ref="G164:M164"/>
    <mergeCell ref="A165:D165"/>
    <mergeCell ref="A166:A172"/>
    <mergeCell ref="B166:D168"/>
    <mergeCell ref="E166:E168"/>
    <mergeCell ref="B169:F169"/>
    <mergeCell ref="B170:F170"/>
    <mergeCell ref="A145:A151"/>
    <mergeCell ref="B145:D147"/>
    <mergeCell ref="E145:E147"/>
    <mergeCell ref="B148:F148"/>
    <mergeCell ref="B149:F149"/>
    <mergeCell ref="A152:M152"/>
    <mergeCell ref="A153:M153"/>
    <mergeCell ref="A154:D154"/>
    <mergeCell ref="A155:A161"/>
    <mergeCell ref="B155:D157"/>
    <mergeCell ref="E155:E157"/>
    <mergeCell ref="B158:F158"/>
    <mergeCell ref="B159:F159"/>
    <mergeCell ref="A134:D134"/>
    <mergeCell ref="A135:A141"/>
    <mergeCell ref="B135:D137"/>
    <mergeCell ref="E135:E137"/>
    <mergeCell ref="B138:F138"/>
    <mergeCell ref="B139:F139"/>
    <mergeCell ref="A142:M142"/>
    <mergeCell ref="A143:M143"/>
    <mergeCell ref="A144:D144"/>
    <mergeCell ref="A123:M123"/>
    <mergeCell ref="A124:D124"/>
    <mergeCell ref="A125:A131"/>
    <mergeCell ref="B125:D127"/>
    <mergeCell ref="E125:E127"/>
    <mergeCell ref="B128:F128"/>
    <mergeCell ref="B129:F129"/>
    <mergeCell ref="A132:M132"/>
    <mergeCell ref="A133:M133"/>
    <mergeCell ref="A112:M112"/>
    <mergeCell ref="A113:M113"/>
    <mergeCell ref="A114:D114"/>
    <mergeCell ref="A115:A121"/>
    <mergeCell ref="B115:D117"/>
    <mergeCell ref="E115:E117"/>
    <mergeCell ref="B118:F118"/>
    <mergeCell ref="B119:F119"/>
    <mergeCell ref="A122:M122"/>
    <mergeCell ref="A95:A101"/>
    <mergeCell ref="B95:D97"/>
    <mergeCell ref="E95:E97"/>
    <mergeCell ref="B98:F98"/>
    <mergeCell ref="B99:F99"/>
    <mergeCell ref="A102:M102"/>
    <mergeCell ref="A103:M103"/>
    <mergeCell ref="A104:D104"/>
    <mergeCell ref="A105:A111"/>
    <mergeCell ref="B105:D107"/>
    <mergeCell ref="E105:E107"/>
    <mergeCell ref="B108:F108"/>
    <mergeCell ref="B109:F109"/>
    <mergeCell ref="A84:D84"/>
    <mergeCell ref="A85:A91"/>
    <mergeCell ref="B85:D87"/>
    <mergeCell ref="E85:E87"/>
    <mergeCell ref="B88:F88"/>
    <mergeCell ref="B89:F89"/>
    <mergeCell ref="A92:M92"/>
    <mergeCell ref="A93:M93"/>
    <mergeCell ref="A94:D94"/>
    <mergeCell ref="A73:M73"/>
    <mergeCell ref="A74:D74"/>
    <mergeCell ref="A75:A81"/>
    <mergeCell ref="B75:D77"/>
    <mergeCell ref="E75:E77"/>
    <mergeCell ref="B78:F78"/>
    <mergeCell ref="B79:F79"/>
    <mergeCell ref="A82:M82"/>
    <mergeCell ref="A83:M83"/>
    <mergeCell ref="A62:M62"/>
    <mergeCell ref="A63:M63"/>
    <mergeCell ref="A64:D64"/>
    <mergeCell ref="A65:A71"/>
    <mergeCell ref="B65:D67"/>
    <mergeCell ref="E65:E67"/>
    <mergeCell ref="B68:F68"/>
    <mergeCell ref="B69:F69"/>
    <mergeCell ref="A72:M72"/>
    <mergeCell ref="A45:A51"/>
    <mergeCell ref="B45:D47"/>
    <mergeCell ref="E45:E47"/>
    <mergeCell ref="B48:F48"/>
    <mergeCell ref="B49:F49"/>
    <mergeCell ref="A52:M52"/>
    <mergeCell ref="A53:M53"/>
    <mergeCell ref="A54:D54"/>
    <mergeCell ref="A55:A61"/>
    <mergeCell ref="B55:D57"/>
    <mergeCell ref="E55:E57"/>
    <mergeCell ref="B58:F58"/>
    <mergeCell ref="B59:F59"/>
    <mergeCell ref="A34:D34"/>
    <mergeCell ref="A35:A41"/>
    <mergeCell ref="B35:D37"/>
    <mergeCell ref="E35:E37"/>
    <mergeCell ref="B38:F38"/>
    <mergeCell ref="B39:F39"/>
    <mergeCell ref="A42:M42"/>
    <mergeCell ref="A43:M43"/>
    <mergeCell ref="A44:D44"/>
    <mergeCell ref="A23:M23"/>
    <mergeCell ref="A24:D24"/>
    <mergeCell ref="A25:A31"/>
    <mergeCell ref="B25:D27"/>
    <mergeCell ref="E25:E27"/>
    <mergeCell ref="B28:F28"/>
    <mergeCell ref="B29:F29"/>
    <mergeCell ref="A32:M32"/>
    <mergeCell ref="A33:M33"/>
    <mergeCell ref="A12:M12"/>
    <mergeCell ref="A13:M13"/>
    <mergeCell ref="A14:D14"/>
    <mergeCell ref="A15:A21"/>
    <mergeCell ref="B15:D17"/>
    <mergeCell ref="E15:E17"/>
    <mergeCell ref="B18:F18"/>
    <mergeCell ref="B19:F19"/>
    <mergeCell ref="A22:M22"/>
    <mergeCell ref="A1:M1"/>
    <mergeCell ref="A2:M2"/>
    <mergeCell ref="A3:F3"/>
    <mergeCell ref="G3:M3"/>
    <mergeCell ref="A4:D4"/>
    <mergeCell ref="A5:A11"/>
    <mergeCell ref="B5:D7"/>
    <mergeCell ref="E5:E7"/>
    <mergeCell ref="B8:F8"/>
    <mergeCell ref="B9:F9"/>
    <mergeCell ref="O428:T429"/>
    <mergeCell ref="O442:S445"/>
    <mergeCell ref="O485:S487"/>
    <mergeCell ref="O514:S517"/>
    <mergeCell ref="O639:S641"/>
    <mergeCell ref="O652:S655"/>
    <mergeCell ref="O659:S662"/>
    <mergeCell ref="O670:S673"/>
    <mergeCell ref="I709:J709"/>
    <mergeCell ref="A435:M435"/>
    <mergeCell ref="A436:D436"/>
    <mergeCell ref="A437:B439"/>
    <mergeCell ref="C437:D439"/>
    <mergeCell ref="E437:E439"/>
    <mergeCell ref="A440:M440"/>
    <mergeCell ref="A441:M441"/>
    <mergeCell ref="A442:D442"/>
    <mergeCell ref="A443:B445"/>
    <mergeCell ref="C443:D445"/>
    <mergeCell ref="E443:E445"/>
    <mergeCell ref="A446:M446"/>
    <mergeCell ref="A447:M447"/>
    <mergeCell ref="A448:D448"/>
    <mergeCell ref="A449:B451"/>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workbookViewId="0">
      <selection sqref="A1:H1"/>
    </sheetView>
  </sheetViews>
  <sheetFormatPr defaultRowHeight="12.75" customHeight="1" x14ac:dyDescent="0.2"/>
  <cols>
    <col min="1" max="1" width="7.42578125" bestFit="1" customWidth="1"/>
    <col min="2" max="2" width="77" bestFit="1" customWidth="1"/>
    <col min="3" max="3" width="13.7109375" bestFit="1" customWidth="1"/>
    <col min="4" max="4" width="20.140625" bestFit="1" customWidth="1"/>
    <col min="5" max="5" width="11.28515625" bestFit="1" customWidth="1"/>
    <col min="6" max="6" width="129" bestFit="1" customWidth="1"/>
    <col min="7" max="7" width="18.85546875" bestFit="1" customWidth="1"/>
    <col min="8" max="8" width="26.42578125" bestFit="1" customWidth="1"/>
  </cols>
  <sheetData>
    <row r="1" spans="1:8" ht="18.75" customHeight="1" x14ac:dyDescent="0.2">
      <c r="A1" s="164" t="s">
        <v>962</v>
      </c>
      <c r="B1" s="125"/>
      <c r="C1" s="125"/>
      <c r="D1" s="125"/>
      <c r="E1" s="125"/>
      <c r="F1" s="125"/>
      <c r="G1" s="125"/>
      <c r="H1" s="125"/>
    </row>
    <row r="2" spans="1:8" x14ac:dyDescent="0.2">
      <c r="A2" s="46" t="s">
        <v>963</v>
      </c>
      <c r="B2" s="46" t="s">
        <v>964</v>
      </c>
      <c r="C2" s="46" t="s">
        <v>965</v>
      </c>
      <c r="D2" s="46" t="s">
        <v>966</v>
      </c>
      <c r="E2" s="46" t="s">
        <v>967</v>
      </c>
      <c r="F2" s="46" t="s">
        <v>968</v>
      </c>
      <c r="G2" s="46" t="s">
        <v>969</v>
      </c>
      <c r="H2" s="46" t="s">
        <v>970</v>
      </c>
    </row>
    <row r="3" spans="1:8" x14ac:dyDescent="0.2">
      <c r="A3" s="224" t="s">
        <v>971</v>
      </c>
      <c r="B3" s="227" t="s">
        <v>293</v>
      </c>
      <c r="C3" s="227" t="s">
        <v>972</v>
      </c>
      <c r="D3" s="224" t="s">
        <v>973</v>
      </c>
      <c r="E3" s="47"/>
      <c r="F3" s="228" t="s">
        <v>974</v>
      </c>
      <c r="G3" s="229">
        <v>43321.698981480004</v>
      </c>
      <c r="H3" s="229">
        <v>43334</v>
      </c>
    </row>
    <row r="4" spans="1:8" x14ac:dyDescent="0.2">
      <c r="A4" s="225"/>
      <c r="B4" s="225"/>
      <c r="C4" s="225"/>
      <c r="D4" s="225"/>
      <c r="E4" s="48"/>
      <c r="F4" s="225"/>
      <c r="G4" s="225"/>
      <c r="H4" s="225"/>
    </row>
    <row r="5" spans="1:8" x14ac:dyDescent="0.2">
      <c r="A5" s="226"/>
      <c r="B5" s="226"/>
      <c r="C5" s="226"/>
      <c r="D5" s="226"/>
      <c r="E5" s="49"/>
      <c r="F5" s="226"/>
      <c r="G5" s="226"/>
      <c r="H5" s="226"/>
    </row>
    <row r="6" spans="1:8" x14ac:dyDescent="0.2">
      <c r="A6" s="231" t="s">
        <v>971</v>
      </c>
      <c r="B6" s="232" t="s">
        <v>293</v>
      </c>
      <c r="C6" s="232" t="s">
        <v>972</v>
      </c>
      <c r="D6" s="231" t="s">
        <v>975</v>
      </c>
      <c r="E6" s="48"/>
      <c r="F6" s="233" t="s">
        <v>976</v>
      </c>
      <c r="G6" s="230">
        <v>43322.68910879</v>
      </c>
      <c r="H6" s="230">
        <v>43334</v>
      </c>
    </row>
    <row r="7" spans="1:8" x14ac:dyDescent="0.2">
      <c r="A7" s="225"/>
      <c r="B7" s="225"/>
      <c r="C7" s="225"/>
      <c r="D7" s="225"/>
      <c r="E7" s="48"/>
      <c r="F7" s="225"/>
      <c r="G7" s="225"/>
      <c r="H7" s="225"/>
    </row>
    <row r="8" spans="1:8" x14ac:dyDescent="0.2">
      <c r="A8" s="226"/>
      <c r="B8" s="226"/>
      <c r="C8" s="226"/>
      <c r="D8" s="226"/>
      <c r="E8" s="49"/>
      <c r="F8" s="226"/>
      <c r="G8" s="226"/>
      <c r="H8" s="226"/>
    </row>
    <row r="9" spans="1:8" x14ac:dyDescent="0.2">
      <c r="A9" s="231" t="s">
        <v>971</v>
      </c>
      <c r="B9" s="232" t="s">
        <v>395</v>
      </c>
      <c r="C9" s="232" t="s">
        <v>972</v>
      </c>
      <c r="D9" s="231" t="s">
        <v>975</v>
      </c>
      <c r="E9" s="48"/>
      <c r="F9" s="233" t="s">
        <v>976</v>
      </c>
      <c r="G9" s="230">
        <v>43322.729895830002</v>
      </c>
      <c r="H9" s="230">
        <v>43334</v>
      </c>
    </row>
    <row r="10" spans="1:8" x14ac:dyDescent="0.2">
      <c r="A10" s="225"/>
      <c r="B10" s="225"/>
      <c r="C10" s="225"/>
      <c r="D10" s="225"/>
      <c r="E10" s="48"/>
      <c r="F10" s="225"/>
      <c r="G10" s="225"/>
      <c r="H10" s="225"/>
    </row>
    <row r="11" spans="1:8" x14ac:dyDescent="0.2">
      <c r="A11" s="226"/>
      <c r="B11" s="226"/>
      <c r="C11" s="226"/>
      <c r="D11" s="226"/>
      <c r="E11" s="49"/>
      <c r="F11" s="226"/>
      <c r="G11" s="226"/>
      <c r="H11" s="226"/>
    </row>
    <row r="12" spans="1:8" x14ac:dyDescent="0.2">
      <c r="A12" s="231" t="s">
        <v>971</v>
      </c>
      <c r="B12" s="232" t="s">
        <v>482</v>
      </c>
      <c r="C12" s="232" t="s">
        <v>972</v>
      </c>
      <c r="D12" s="231" t="s">
        <v>975</v>
      </c>
      <c r="E12" s="48"/>
      <c r="F12" s="233" t="s">
        <v>976</v>
      </c>
      <c r="G12" s="230">
        <v>43322.749189809998</v>
      </c>
      <c r="H12" s="230">
        <v>43334</v>
      </c>
    </row>
    <row r="13" spans="1:8" x14ac:dyDescent="0.2">
      <c r="A13" s="225"/>
      <c r="B13" s="225"/>
      <c r="C13" s="225"/>
      <c r="D13" s="225"/>
      <c r="E13" s="48"/>
      <c r="F13" s="225"/>
      <c r="G13" s="225"/>
      <c r="H13" s="225"/>
    </row>
    <row r="14" spans="1:8" x14ac:dyDescent="0.2">
      <c r="A14" s="226"/>
      <c r="B14" s="226"/>
      <c r="C14" s="226"/>
      <c r="D14" s="226"/>
      <c r="E14" s="49"/>
      <c r="F14" s="226"/>
      <c r="G14" s="226"/>
      <c r="H14" s="226"/>
    </row>
    <row r="15" spans="1:8" x14ac:dyDescent="0.2">
      <c r="A15" s="231" t="s">
        <v>971</v>
      </c>
      <c r="B15" s="232" t="s">
        <v>610</v>
      </c>
      <c r="C15" s="232" t="s">
        <v>972</v>
      </c>
      <c r="D15" s="231" t="s">
        <v>975</v>
      </c>
      <c r="E15" s="48"/>
      <c r="F15" s="233" t="s">
        <v>976</v>
      </c>
      <c r="G15" s="230">
        <v>43322.762488419998</v>
      </c>
      <c r="H15" s="230">
        <v>43334</v>
      </c>
    </row>
    <row r="16" spans="1:8" x14ac:dyDescent="0.2">
      <c r="A16" s="225"/>
      <c r="B16" s="225"/>
      <c r="C16" s="225"/>
      <c r="D16" s="225"/>
      <c r="E16" s="48"/>
      <c r="F16" s="225"/>
      <c r="G16" s="225"/>
      <c r="H16" s="225"/>
    </row>
    <row r="17" spans="1:8" x14ac:dyDescent="0.2">
      <c r="A17" s="226"/>
      <c r="B17" s="226"/>
      <c r="C17" s="226"/>
      <c r="D17" s="226"/>
      <c r="E17" s="49"/>
      <c r="F17" s="226"/>
      <c r="G17" s="226"/>
      <c r="H17" s="226"/>
    </row>
    <row r="18" spans="1:8" x14ac:dyDescent="0.2">
      <c r="A18" s="231" t="s">
        <v>971</v>
      </c>
      <c r="B18" s="232" t="s">
        <v>661</v>
      </c>
      <c r="C18" s="232" t="s">
        <v>972</v>
      </c>
      <c r="D18" s="231" t="s">
        <v>975</v>
      </c>
      <c r="E18" s="48"/>
      <c r="F18" s="233" t="s">
        <v>976</v>
      </c>
      <c r="G18" s="230">
        <v>43322.762488419998</v>
      </c>
      <c r="H18" s="230">
        <v>43334</v>
      </c>
    </row>
    <row r="19" spans="1:8" x14ac:dyDescent="0.2">
      <c r="A19" s="225"/>
      <c r="B19" s="225"/>
      <c r="C19" s="225"/>
      <c r="D19" s="225"/>
      <c r="E19" s="48"/>
      <c r="F19" s="225"/>
      <c r="G19" s="225"/>
      <c r="H19" s="225"/>
    </row>
    <row r="20" spans="1:8" x14ac:dyDescent="0.2">
      <c r="A20" s="226"/>
      <c r="B20" s="226"/>
      <c r="C20" s="226"/>
      <c r="D20" s="226"/>
      <c r="E20" s="49"/>
      <c r="F20" s="226"/>
      <c r="G20" s="226"/>
      <c r="H20" s="226"/>
    </row>
  </sheetData>
  <mergeCells count="43">
    <mergeCell ref="G18:G20"/>
    <mergeCell ref="H18:H20"/>
    <mergeCell ref="A18:A20"/>
    <mergeCell ref="B18:B20"/>
    <mergeCell ref="C18:C20"/>
    <mergeCell ref="D18:D20"/>
    <mergeCell ref="F18:F20"/>
    <mergeCell ref="G12:G14"/>
    <mergeCell ref="H12:H14"/>
    <mergeCell ref="A15:A17"/>
    <mergeCell ref="B15:B17"/>
    <mergeCell ref="C15:C17"/>
    <mergeCell ref="D15:D17"/>
    <mergeCell ref="F15:F17"/>
    <mergeCell ref="G15:G17"/>
    <mergeCell ref="H15:H17"/>
    <mergeCell ref="A12:A14"/>
    <mergeCell ref="B12:B14"/>
    <mergeCell ref="C12:C14"/>
    <mergeCell ref="D12:D14"/>
    <mergeCell ref="F12:F14"/>
    <mergeCell ref="G6:G8"/>
    <mergeCell ref="H6:H8"/>
    <mergeCell ref="A9:A11"/>
    <mergeCell ref="B9:B11"/>
    <mergeCell ref="C9:C11"/>
    <mergeCell ref="D9:D11"/>
    <mergeCell ref="F9:F11"/>
    <mergeCell ref="G9:G11"/>
    <mergeCell ref="H9:H11"/>
    <mergeCell ref="A6:A8"/>
    <mergeCell ref="B6:B8"/>
    <mergeCell ref="C6:C8"/>
    <mergeCell ref="D6:D8"/>
    <mergeCell ref="F6:F8"/>
    <mergeCell ref="A1:H1"/>
    <mergeCell ref="A3:A5"/>
    <mergeCell ref="B3:B5"/>
    <mergeCell ref="C3:C5"/>
    <mergeCell ref="D3:D5"/>
    <mergeCell ref="F3:F5"/>
    <mergeCell ref="G3:G5"/>
    <mergeCell ref="H3:H5"/>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
  <sheetViews>
    <sheetView workbookViewId="0">
      <selection sqref="A1:F1"/>
    </sheetView>
  </sheetViews>
  <sheetFormatPr defaultRowHeight="12.75" customHeight="1" x14ac:dyDescent="0.2"/>
  <cols>
    <col min="1" max="1" width="16.140625" bestFit="1" customWidth="1"/>
    <col min="2" max="2" width="34.42578125" bestFit="1" customWidth="1"/>
    <col min="3" max="3" width="27.5703125" bestFit="1" customWidth="1"/>
    <col min="4" max="4" width="129" bestFit="1" customWidth="1"/>
    <col min="5" max="5" width="79.5703125" bestFit="1" customWidth="1"/>
    <col min="6" max="6" width="9.28515625" bestFit="1" customWidth="1"/>
  </cols>
  <sheetData>
    <row r="1" spans="1:6" ht="18.75" customHeight="1" x14ac:dyDescent="0.2">
      <c r="A1" s="234" t="s">
        <v>977</v>
      </c>
      <c r="B1" s="125"/>
      <c r="C1" s="125"/>
      <c r="D1" s="125"/>
      <c r="E1" s="125"/>
      <c r="F1" s="125"/>
    </row>
    <row r="2" spans="1:6" x14ac:dyDescent="0.2">
      <c r="A2" s="235" t="s">
        <v>978</v>
      </c>
      <c r="B2" s="128"/>
      <c r="C2" s="128"/>
      <c r="D2" s="128"/>
      <c r="E2" s="128"/>
      <c r="F2" s="128"/>
    </row>
    <row r="3" spans="1:6" ht="18" x14ac:dyDescent="0.2">
      <c r="A3" s="50" t="s">
        <v>979</v>
      </c>
      <c r="B3" s="50" t="s">
        <v>980</v>
      </c>
      <c r="C3" s="50" t="s">
        <v>981</v>
      </c>
      <c r="D3" s="50" t="s">
        <v>982</v>
      </c>
      <c r="E3" s="50" t="s">
        <v>983</v>
      </c>
      <c r="F3" s="50" t="s">
        <v>984</v>
      </c>
    </row>
    <row r="4" spans="1:6" x14ac:dyDescent="0.2">
      <c r="A4" s="228" t="s">
        <v>985</v>
      </c>
      <c r="B4" s="51" t="s">
        <v>986</v>
      </c>
      <c r="C4" s="228" t="s">
        <v>988</v>
      </c>
      <c r="D4" s="228" t="s">
        <v>989</v>
      </c>
      <c r="E4" s="228" t="s">
        <v>990</v>
      </c>
      <c r="F4" s="236">
        <v>43371.353483790001</v>
      </c>
    </row>
    <row r="5" spans="1:6" x14ac:dyDescent="0.2">
      <c r="A5" s="225"/>
      <c r="B5" s="52" t="s">
        <v>987</v>
      </c>
      <c r="C5" s="225"/>
      <c r="D5" s="225"/>
      <c r="E5" s="225"/>
      <c r="F5" s="225"/>
    </row>
    <row r="6" spans="1:6" x14ac:dyDescent="0.2">
      <c r="A6" s="226"/>
      <c r="B6" s="53" t="s">
        <v>987</v>
      </c>
      <c r="C6" s="226"/>
      <c r="D6" s="226"/>
      <c r="E6" s="226"/>
      <c r="F6" s="226"/>
    </row>
    <row r="7" spans="1:6" x14ac:dyDescent="0.2">
      <c r="A7" s="237" t="s">
        <v>991</v>
      </c>
      <c r="B7" s="106"/>
      <c r="C7" s="106"/>
      <c r="D7" s="106"/>
      <c r="E7" s="106"/>
      <c r="F7" s="106"/>
    </row>
    <row r="8" spans="1:6" ht="12.75" customHeight="1" x14ac:dyDescent="0.2">
      <c r="A8" s="106"/>
      <c r="B8" s="106"/>
      <c r="C8" s="106"/>
      <c r="D8" s="106"/>
      <c r="E8" s="106"/>
      <c r="F8" s="106"/>
    </row>
    <row r="9" spans="1:6" ht="18" x14ac:dyDescent="0.2">
      <c r="A9" s="50" t="s">
        <v>979</v>
      </c>
      <c r="B9" s="50" t="s">
        <v>980</v>
      </c>
      <c r="C9" s="50" t="s">
        <v>981</v>
      </c>
      <c r="D9" s="50" t="s">
        <v>982</v>
      </c>
      <c r="E9" s="50" t="s">
        <v>983</v>
      </c>
      <c r="F9" s="50" t="s">
        <v>984</v>
      </c>
    </row>
    <row r="10" spans="1:6" x14ac:dyDescent="0.2">
      <c r="A10" s="228" t="s">
        <v>985</v>
      </c>
      <c r="B10" s="51" t="s">
        <v>992</v>
      </c>
      <c r="C10" s="228" t="s">
        <v>993</v>
      </c>
      <c r="D10" s="228" t="s">
        <v>994</v>
      </c>
      <c r="E10" s="228" t="s">
        <v>995</v>
      </c>
      <c r="F10" s="236">
        <v>43371.353483790001</v>
      </c>
    </row>
    <row r="11" spans="1:6" x14ac:dyDescent="0.2">
      <c r="A11" s="225"/>
      <c r="B11" s="52" t="s">
        <v>987</v>
      </c>
      <c r="C11" s="225"/>
      <c r="D11" s="225"/>
      <c r="E11" s="225"/>
      <c r="F11" s="225"/>
    </row>
    <row r="12" spans="1:6" x14ac:dyDescent="0.2">
      <c r="A12" s="226"/>
      <c r="B12" s="53" t="s">
        <v>987</v>
      </c>
      <c r="C12" s="226"/>
      <c r="D12" s="226"/>
      <c r="E12" s="226"/>
      <c r="F12" s="226"/>
    </row>
    <row r="13" spans="1:6" x14ac:dyDescent="0.2">
      <c r="A13" s="237" t="s">
        <v>996</v>
      </c>
      <c r="B13" s="106"/>
      <c r="C13" s="106"/>
      <c r="D13" s="106"/>
      <c r="E13" s="106"/>
      <c r="F13" s="106"/>
    </row>
    <row r="14" spans="1:6" ht="12.75" customHeight="1" x14ac:dyDescent="0.2">
      <c r="A14" s="106"/>
      <c r="B14" s="106"/>
      <c r="C14" s="106"/>
      <c r="D14" s="106"/>
      <c r="E14" s="106"/>
      <c r="F14" s="106"/>
    </row>
  </sheetData>
  <mergeCells count="16">
    <mergeCell ref="A13:F13"/>
    <mergeCell ref="A14:F14"/>
    <mergeCell ref="A7:F7"/>
    <mergeCell ref="A8:F8"/>
    <mergeCell ref="A10:A12"/>
    <mergeCell ref="C10:C12"/>
    <mergeCell ref="D10:D12"/>
    <mergeCell ref="E10:E12"/>
    <mergeCell ref="F10:F12"/>
    <mergeCell ref="A1:F1"/>
    <mergeCell ref="A2:F2"/>
    <mergeCell ref="A4:A6"/>
    <mergeCell ref="C4:C6"/>
    <mergeCell ref="D4:D6"/>
    <mergeCell ref="E4:E6"/>
    <mergeCell ref="F4:F6"/>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workbookViewId="0">
      <selection sqref="A1:H1"/>
    </sheetView>
  </sheetViews>
  <sheetFormatPr defaultRowHeight="12.75" customHeight="1" x14ac:dyDescent="0.2"/>
  <cols>
    <col min="1" max="1" width="22.5703125" bestFit="1" customWidth="1"/>
    <col min="2" max="2" width="32.7109375" bestFit="1" customWidth="1"/>
    <col min="3" max="3" width="15" bestFit="1" customWidth="1"/>
    <col min="4" max="4" width="20.140625" bestFit="1" customWidth="1"/>
    <col min="5" max="5" width="16.28515625" bestFit="1" customWidth="1"/>
    <col min="6" max="6" width="20.140625" bestFit="1" customWidth="1"/>
    <col min="7" max="7" width="114.85546875" bestFit="1" customWidth="1"/>
    <col min="8" max="8" width="4.85546875" bestFit="1" customWidth="1"/>
  </cols>
  <sheetData>
    <row r="1" spans="1:8" ht="18.75" customHeight="1" x14ac:dyDescent="0.2">
      <c r="A1" s="164" t="s">
        <v>997</v>
      </c>
      <c r="B1" s="125"/>
      <c r="C1" s="125"/>
      <c r="D1" s="125"/>
      <c r="E1" s="125"/>
      <c r="F1" s="125"/>
      <c r="G1" s="125"/>
      <c r="H1" s="125"/>
    </row>
    <row r="2" spans="1:8" x14ac:dyDescent="0.2">
      <c r="A2" s="238" t="s">
        <v>998</v>
      </c>
      <c r="B2" s="239"/>
      <c r="C2" s="239"/>
      <c r="D2" s="239"/>
      <c r="E2" s="239"/>
      <c r="F2" s="239"/>
      <c r="G2" s="239"/>
      <c r="H2" s="239"/>
    </row>
    <row r="3" spans="1:8" x14ac:dyDescent="0.2">
      <c r="A3" s="240" t="s">
        <v>999</v>
      </c>
      <c r="B3" s="241"/>
      <c r="C3" s="241"/>
      <c r="D3" s="241"/>
      <c r="E3" s="241"/>
      <c r="F3" s="241"/>
      <c r="G3" s="241"/>
      <c r="H3" s="241"/>
    </row>
    <row r="4" spans="1:8" x14ac:dyDescent="0.2">
      <c r="A4" s="242" t="s">
        <v>1000</v>
      </c>
      <c r="B4" s="243"/>
      <c r="C4" s="244" t="s">
        <v>1001</v>
      </c>
      <c r="D4" s="243"/>
      <c r="E4" s="54"/>
      <c r="F4" s="55"/>
      <c r="G4" s="55"/>
      <c r="H4" s="56"/>
    </row>
    <row r="5" spans="1:8" x14ac:dyDescent="0.2">
      <c r="A5" s="245" t="s">
        <v>1002</v>
      </c>
      <c r="B5" s="106"/>
      <c r="C5" s="114" t="s">
        <v>1001</v>
      </c>
      <c r="D5" s="106"/>
      <c r="E5" s="242" t="s">
        <v>1010</v>
      </c>
      <c r="F5" s="243"/>
      <c r="G5" s="55"/>
      <c r="H5" s="56"/>
    </row>
    <row r="6" spans="1:8" x14ac:dyDescent="0.2">
      <c r="A6" s="245" t="s">
        <v>1003</v>
      </c>
      <c r="B6" s="106"/>
      <c r="C6" s="114" t="s">
        <v>1004</v>
      </c>
      <c r="D6" s="106"/>
      <c r="E6" s="245" t="s">
        <v>1011</v>
      </c>
      <c r="F6" s="106"/>
      <c r="G6" s="246">
        <v>43371</v>
      </c>
      <c r="H6" s="247"/>
    </row>
    <row r="7" spans="1:8" x14ac:dyDescent="0.2">
      <c r="A7" s="245" t="s">
        <v>1005</v>
      </c>
      <c r="B7" s="106"/>
      <c r="C7" s="114" t="s">
        <v>1006</v>
      </c>
      <c r="D7" s="106"/>
      <c r="E7" s="245" t="s">
        <v>1012</v>
      </c>
      <c r="F7" s="106"/>
      <c r="G7" s="114" t="s">
        <v>1013</v>
      </c>
      <c r="H7" s="247"/>
    </row>
    <row r="8" spans="1:8" x14ac:dyDescent="0.2">
      <c r="A8" s="245" t="s">
        <v>1007</v>
      </c>
      <c r="B8" s="106"/>
      <c r="C8" s="114" t="s">
        <v>1006</v>
      </c>
      <c r="D8" s="106"/>
      <c r="E8" s="245" t="s">
        <v>1014</v>
      </c>
      <c r="F8" s="106"/>
      <c r="H8" s="57"/>
    </row>
    <row r="9" spans="1:8" x14ac:dyDescent="0.2">
      <c r="A9" s="245" t="s">
        <v>1008</v>
      </c>
      <c r="B9" s="106"/>
      <c r="C9" s="114" t="s">
        <v>1006</v>
      </c>
      <c r="D9" s="106"/>
      <c r="E9" s="25"/>
      <c r="H9" s="57"/>
    </row>
    <row r="10" spans="1:8" x14ac:dyDescent="0.2">
      <c r="A10" s="245" t="s">
        <v>1009</v>
      </c>
      <c r="B10" s="106"/>
      <c r="C10" s="114" t="s">
        <v>1006</v>
      </c>
      <c r="D10" s="106"/>
      <c r="E10" s="25"/>
      <c r="H10" s="57"/>
    </row>
    <row r="11" spans="1:8" x14ac:dyDescent="0.2">
      <c r="A11" s="248" t="s">
        <v>1015</v>
      </c>
      <c r="B11" s="249"/>
      <c r="C11" s="249"/>
      <c r="D11" s="249"/>
      <c r="E11" s="248" t="s">
        <v>1016</v>
      </c>
      <c r="F11" s="249"/>
      <c r="G11" s="249"/>
      <c r="H11" s="250"/>
    </row>
    <row r="12" spans="1:8" x14ac:dyDescent="0.2">
      <c r="A12" s="245" t="s">
        <v>1017</v>
      </c>
      <c r="B12" s="106"/>
      <c r="E12" s="58" t="s">
        <v>1021</v>
      </c>
      <c r="F12" s="2">
        <v>43173.706782399997</v>
      </c>
      <c r="G12" s="252" t="s">
        <v>1024</v>
      </c>
      <c r="H12" s="57"/>
    </row>
    <row r="13" spans="1:8" x14ac:dyDescent="0.2">
      <c r="A13" s="245" t="s">
        <v>1018</v>
      </c>
      <c r="B13" s="106"/>
      <c r="E13" s="58" t="s">
        <v>1022</v>
      </c>
      <c r="F13" s="1" t="s">
        <v>1023</v>
      </c>
      <c r="G13" s="106"/>
      <c r="H13" s="57"/>
    </row>
    <row r="14" spans="1:8" x14ac:dyDescent="0.2">
      <c r="A14" s="245" t="s">
        <v>1019</v>
      </c>
      <c r="B14" s="106"/>
      <c r="E14" s="25"/>
      <c r="H14" s="57"/>
    </row>
    <row r="15" spans="1:8" x14ac:dyDescent="0.2">
      <c r="A15" s="245" t="s">
        <v>1020</v>
      </c>
      <c r="B15" s="106"/>
      <c r="C15" s="251">
        <v>0</v>
      </c>
      <c r="D15" s="106"/>
      <c r="E15" s="25"/>
      <c r="H15" s="57"/>
    </row>
    <row r="16" spans="1:8" x14ac:dyDescent="0.2">
      <c r="A16" s="253" t="s">
        <v>1025</v>
      </c>
      <c r="B16" s="241"/>
      <c r="C16" s="241"/>
      <c r="D16" s="241"/>
      <c r="E16" s="241"/>
      <c r="F16" s="241"/>
      <c r="G16" s="241"/>
      <c r="H16" s="254"/>
    </row>
    <row r="17" spans="1:8" x14ac:dyDescent="0.2">
      <c r="A17" s="59" t="s">
        <v>1026</v>
      </c>
      <c r="B17" s="46" t="s">
        <v>1027</v>
      </c>
      <c r="C17" s="46" t="s">
        <v>964</v>
      </c>
      <c r="D17" s="46" t="s">
        <v>1028</v>
      </c>
      <c r="E17" s="46" t="s">
        <v>1029</v>
      </c>
      <c r="F17" s="46" t="s">
        <v>1030</v>
      </c>
      <c r="G17" s="46" t="s">
        <v>1031</v>
      </c>
      <c r="H17" s="60" t="s">
        <v>1032</v>
      </c>
    </row>
    <row r="18" spans="1:8" x14ac:dyDescent="0.2">
      <c r="A18" s="62"/>
      <c r="B18" s="63"/>
      <c r="C18" s="63"/>
      <c r="D18" s="63"/>
      <c r="E18" s="63"/>
      <c r="F18" s="63"/>
      <c r="G18" s="63"/>
      <c r="H18" s="64"/>
    </row>
    <row r="19" spans="1:8" x14ac:dyDescent="0.2">
      <c r="A19" s="240" t="s">
        <v>999</v>
      </c>
      <c r="B19" s="241"/>
      <c r="C19" s="241"/>
      <c r="D19" s="241"/>
      <c r="E19" s="241"/>
      <c r="F19" s="241"/>
      <c r="G19" s="241"/>
      <c r="H19" s="241"/>
    </row>
    <row r="20" spans="1:8" x14ac:dyDescent="0.2">
      <c r="A20" s="242" t="s">
        <v>1000</v>
      </c>
      <c r="B20" s="243"/>
      <c r="C20" s="244" t="s">
        <v>1033</v>
      </c>
      <c r="D20" s="243"/>
      <c r="E20" s="255" t="s">
        <v>1036</v>
      </c>
      <c r="F20" s="243"/>
      <c r="G20" s="243"/>
      <c r="H20" s="256"/>
    </row>
    <row r="21" spans="1:8" x14ac:dyDescent="0.2">
      <c r="A21" s="245" t="s">
        <v>1002</v>
      </c>
      <c r="B21" s="106"/>
      <c r="C21" s="114" t="s">
        <v>1034</v>
      </c>
      <c r="D21" s="106"/>
      <c r="E21" s="160"/>
      <c r="F21" s="106"/>
      <c r="G21" s="106"/>
      <c r="H21" s="247"/>
    </row>
    <row r="22" spans="1:8" x14ac:dyDescent="0.2">
      <c r="A22" s="245" t="s">
        <v>1003</v>
      </c>
      <c r="B22" s="106"/>
      <c r="C22" s="114" t="s">
        <v>1035</v>
      </c>
      <c r="D22" s="106"/>
      <c r="E22" s="242" t="s">
        <v>1010</v>
      </c>
      <c r="F22" s="243"/>
      <c r="G22" s="55"/>
      <c r="H22" s="56"/>
    </row>
    <row r="23" spans="1:8" x14ac:dyDescent="0.2">
      <c r="A23" s="245" t="s">
        <v>1005</v>
      </c>
      <c r="B23" s="106"/>
      <c r="C23" s="114" t="s">
        <v>1006</v>
      </c>
      <c r="D23" s="106"/>
      <c r="E23" s="245" t="s">
        <v>1011</v>
      </c>
      <c r="F23" s="106"/>
      <c r="G23" s="246">
        <v>43390</v>
      </c>
      <c r="H23" s="247"/>
    </row>
    <row r="24" spans="1:8" x14ac:dyDescent="0.2">
      <c r="A24" s="245" t="s">
        <v>1007</v>
      </c>
      <c r="B24" s="106"/>
      <c r="C24" s="114" t="s">
        <v>1006</v>
      </c>
      <c r="D24" s="106"/>
      <c r="E24" s="245" t="s">
        <v>1012</v>
      </c>
      <c r="F24" s="106"/>
      <c r="G24" s="114" t="s">
        <v>1013</v>
      </c>
      <c r="H24" s="247"/>
    </row>
    <row r="25" spans="1:8" x14ac:dyDescent="0.2">
      <c r="A25" s="245" t="s">
        <v>1008</v>
      </c>
      <c r="B25" s="106"/>
      <c r="C25" s="114" t="s">
        <v>1006</v>
      </c>
      <c r="D25" s="106"/>
      <c r="E25" s="245" t="s">
        <v>1014</v>
      </c>
      <c r="F25" s="106"/>
      <c r="H25" s="57"/>
    </row>
    <row r="26" spans="1:8" x14ac:dyDescent="0.2">
      <c r="A26" s="245" t="s">
        <v>1009</v>
      </c>
      <c r="B26" s="106"/>
      <c r="C26" s="114" t="s">
        <v>1006</v>
      </c>
      <c r="D26" s="106"/>
      <c r="E26" s="25"/>
      <c r="H26" s="57"/>
    </row>
    <row r="27" spans="1:8" x14ac:dyDescent="0.2">
      <c r="A27" s="248" t="s">
        <v>1015</v>
      </c>
      <c r="B27" s="249"/>
      <c r="C27" s="249"/>
      <c r="D27" s="249"/>
      <c r="E27" s="248" t="s">
        <v>1016</v>
      </c>
      <c r="F27" s="249"/>
      <c r="G27" s="249"/>
      <c r="H27" s="250"/>
    </row>
    <row r="28" spans="1:8" x14ac:dyDescent="0.2">
      <c r="A28" s="245" t="s">
        <v>1017</v>
      </c>
      <c r="B28" s="106"/>
      <c r="E28" s="58" t="s">
        <v>1021</v>
      </c>
      <c r="F28" s="2">
        <v>43173.706782399997</v>
      </c>
      <c r="G28" s="257" t="s">
        <v>1037</v>
      </c>
      <c r="H28" s="57"/>
    </row>
    <row r="29" spans="1:8" x14ac:dyDescent="0.2">
      <c r="A29" s="245" t="s">
        <v>1018</v>
      </c>
      <c r="B29" s="106"/>
      <c r="E29" s="58" t="s">
        <v>1022</v>
      </c>
      <c r="F29" s="1" t="s">
        <v>1023</v>
      </c>
      <c r="G29" s="106"/>
      <c r="H29" s="57"/>
    </row>
    <row r="30" spans="1:8" x14ac:dyDescent="0.2">
      <c r="A30" s="245" t="s">
        <v>1019</v>
      </c>
      <c r="B30" s="106"/>
      <c r="E30" s="25"/>
      <c r="H30" s="57"/>
    </row>
    <row r="31" spans="1:8" x14ac:dyDescent="0.2">
      <c r="A31" s="245" t="s">
        <v>1020</v>
      </c>
      <c r="B31" s="106"/>
      <c r="C31" s="251">
        <v>0</v>
      </c>
      <c r="D31" s="106"/>
      <c r="E31" s="25"/>
      <c r="H31" s="57"/>
    </row>
    <row r="32" spans="1:8" x14ac:dyDescent="0.2">
      <c r="A32" s="253" t="s">
        <v>1025</v>
      </c>
      <c r="B32" s="241"/>
      <c r="C32" s="241"/>
      <c r="D32" s="241"/>
      <c r="E32" s="241"/>
      <c r="F32" s="241"/>
      <c r="G32" s="241"/>
      <c r="H32" s="254"/>
    </row>
    <row r="33" spans="1:8" x14ac:dyDescent="0.2">
      <c r="A33" s="59" t="s">
        <v>1026</v>
      </c>
      <c r="B33" s="46" t="s">
        <v>1027</v>
      </c>
      <c r="C33" s="46" t="s">
        <v>964</v>
      </c>
      <c r="D33" s="46" t="s">
        <v>1028</v>
      </c>
      <c r="E33" s="46" t="s">
        <v>1029</v>
      </c>
      <c r="F33" s="46" t="s">
        <v>1030</v>
      </c>
      <c r="G33" s="46" t="s">
        <v>1031</v>
      </c>
      <c r="H33" s="60" t="s">
        <v>1032</v>
      </c>
    </row>
    <row r="34" spans="1:8" x14ac:dyDescent="0.2">
      <c r="A34" s="62"/>
      <c r="B34" s="63"/>
      <c r="C34" s="63"/>
      <c r="D34" s="63"/>
      <c r="E34" s="63"/>
      <c r="F34" s="63"/>
      <c r="G34" s="63"/>
      <c r="H34" s="64"/>
    </row>
  </sheetData>
  <mergeCells count="63">
    <mergeCell ref="A31:B31"/>
    <mergeCell ref="C31:D31"/>
    <mergeCell ref="G28:G29"/>
    <mergeCell ref="A32:H32"/>
    <mergeCell ref="A27:D27"/>
    <mergeCell ref="E27:H27"/>
    <mergeCell ref="A28:B28"/>
    <mergeCell ref="A29:B29"/>
    <mergeCell ref="A30:B30"/>
    <mergeCell ref="A25:B25"/>
    <mergeCell ref="C25:D25"/>
    <mergeCell ref="A26:B26"/>
    <mergeCell ref="C26:D26"/>
    <mergeCell ref="E20:H21"/>
    <mergeCell ref="E22:F22"/>
    <mergeCell ref="E23:F23"/>
    <mergeCell ref="G23:H23"/>
    <mergeCell ref="E24:F24"/>
    <mergeCell ref="G24:H24"/>
    <mergeCell ref="E25:F25"/>
    <mergeCell ref="A22:B22"/>
    <mergeCell ref="C22:D22"/>
    <mergeCell ref="A23:B23"/>
    <mergeCell ref="C23:D23"/>
    <mergeCell ref="A24:B24"/>
    <mergeCell ref="C24:D24"/>
    <mergeCell ref="A19:H19"/>
    <mergeCell ref="A20:B20"/>
    <mergeCell ref="C20:D20"/>
    <mergeCell ref="A21:B21"/>
    <mergeCell ref="C21:D21"/>
    <mergeCell ref="A14:B14"/>
    <mergeCell ref="A15:B15"/>
    <mergeCell ref="C15:D15"/>
    <mergeCell ref="G12:G13"/>
    <mergeCell ref="A16:H16"/>
    <mergeCell ref="E8:F8"/>
    <mergeCell ref="A11:D11"/>
    <mergeCell ref="E11:H11"/>
    <mergeCell ref="A12:B12"/>
    <mergeCell ref="A13:B13"/>
    <mergeCell ref="A8:B8"/>
    <mergeCell ref="C8:D8"/>
    <mergeCell ref="A9:B9"/>
    <mergeCell ref="C9:D9"/>
    <mergeCell ref="A10:B10"/>
    <mergeCell ref="C10:D10"/>
    <mergeCell ref="E5:F5"/>
    <mergeCell ref="E6:F6"/>
    <mergeCell ref="G6:H6"/>
    <mergeCell ref="E7:F7"/>
    <mergeCell ref="G7:H7"/>
    <mergeCell ref="A5:B5"/>
    <mergeCell ref="C5:D5"/>
    <mergeCell ref="A6:B6"/>
    <mergeCell ref="C6:D6"/>
    <mergeCell ref="A7:B7"/>
    <mergeCell ref="C7:D7"/>
    <mergeCell ref="A1:H1"/>
    <mergeCell ref="A2:H2"/>
    <mergeCell ref="A3:H3"/>
    <mergeCell ref="A4:B4"/>
    <mergeCell ref="C4:D4"/>
  </mergeCells>
  <hyperlinks>
    <hyperlink ref="F18" r:id="rId1" display="http://optimamvc.iadb.org:8080/IDB.Presentation.MVC4/AR-L1127/DocumentModal/DownloadDocument?documentNumber=" xr:uid="{00000000-0004-0000-0700-000000000000}"/>
    <hyperlink ref="F34" r:id="rId2" display="http://optimamvc.iadb.org:8080/IDB.Presentation.MVC4/AR-L1127/DocumentModal/DownloadDocument?documentNumber=" xr:uid="{00000000-0004-0000-0700-000001000000}"/>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workbookViewId="0">
      <selection sqref="A1:F1"/>
    </sheetView>
  </sheetViews>
  <sheetFormatPr defaultRowHeight="12.75" customHeight="1" x14ac:dyDescent="0.2"/>
  <cols>
    <col min="1" max="1" width="12.42578125" bestFit="1" customWidth="1"/>
    <col min="2" max="2" width="13.7109375" bestFit="1" customWidth="1"/>
    <col min="3" max="3" width="11.28515625" bestFit="1" customWidth="1"/>
    <col min="4" max="4" width="12.42578125" bestFit="1" customWidth="1"/>
    <col min="5" max="5" width="17.5703125" bestFit="1" customWidth="1"/>
    <col min="6" max="6" width="58" bestFit="1" customWidth="1"/>
  </cols>
  <sheetData>
    <row r="1" spans="1:6" ht="18.75" customHeight="1" x14ac:dyDescent="0.2">
      <c r="A1" s="164" t="s">
        <v>1038</v>
      </c>
      <c r="B1" s="125"/>
      <c r="C1" s="125"/>
      <c r="D1" s="125"/>
      <c r="E1" s="125"/>
      <c r="F1" s="125"/>
    </row>
    <row r="2" spans="1:6" x14ac:dyDescent="0.2">
      <c r="A2" s="65" t="s">
        <v>1039</v>
      </c>
      <c r="B2" s="65" t="s">
        <v>1032</v>
      </c>
      <c r="C2" s="65" t="s">
        <v>1040</v>
      </c>
      <c r="D2" s="65" t="s">
        <v>1041</v>
      </c>
      <c r="E2" s="65" t="s">
        <v>1042</v>
      </c>
      <c r="F2" s="65" t="s">
        <v>1043</v>
      </c>
    </row>
    <row r="3" spans="1:6" x14ac:dyDescent="0.2">
      <c r="A3" s="66">
        <v>43372.55961805</v>
      </c>
      <c r="B3" s="67" t="s">
        <v>1044</v>
      </c>
      <c r="C3" s="67" t="s">
        <v>1045</v>
      </c>
      <c r="D3" s="61"/>
      <c r="E3" s="67" t="s">
        <v>1046</v>
      </c>
      <c r="F3" s="68" t="s">
        <v>1047</v>
      </c>
    </row>
    <row r="4" spans="1:6" x14ac:dyDescent="0.2">
      <c r="A4" s="69">
        <v>43377.654097220002</v>
      </c>
      <c r="B4" s="70" t="s">
        <v>1048</v>
      </c>
      <c r="C4" s="70" t="s">
        <v>1045</v>
      </c>
      <c r="D4" s="49"/>
      <c r="E4" s="70" t="s">
        <v>1046</v>
      </c>
      <c r="F4" s="71" t="s">
        <v>1047</v>
      </c>
    </row>
  </sheetData>
  <mergeCells count="1">
    <mergeCell ref="A1:F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21</vt:i4>
      </vt:variant>
    </vt:vector>
  </HeadingPairs>
  <TitlesOfParts>
    <vt:vector size="21" baseType="lpstr">
      <vt:lpstr>Operation Profile_1</vt:lpstr>
      <vt:lpstr>data_Operation Profile_1_1</vt:lpstr>
      <vt:lpstr>Impacts_2</vt:lpstr>
      <vt:lpstr>Outcomes_3</vt:lpstr>
      <vt:lpstr>Outputs_4</vt:lpstr>
      <vt:lpstr>Changes to the Matrix_5</vt:lpstr>
      <vt:lpstr>Finding and Recommendations_6</vt:lpstr>
      <vt:lpstr>Evaluation Tracking_7</vt:lpstr>
      <vt:lpstr>Validation Process_8</vt:lpstr>
      <vt:lpstr>MI Stage I_9</vt:lpstr>
      <vt:lpstr>data_MI Stage I_9_1</vt:lpstr>
      <vt:lpstr>data_MI Stage I_9_2</vt:lpstr>
      <vt:lpstr>data_MI Stage I_9_3</vt:lpstr>
      <vt:lpstr>data_MI Stage I_9_4</vt:lpstr>
      <vt:lpstr>MI Stage II_10</vt:lpstr>
      <vt:lpstr>data_MI Stage II_10_1</vt:lpstr>
      <vt:lpstr>data_MI Stage II_10_2</vt:lpstr>
      <vt:lpstr>data_MI Stage II_10_3</vt:lpstr>
      <vt:lpstr>data_MI Stage II_10_4</vt:lpstr>
      <vt:lpstr>data_MI Stage II_10_5</vt:lpstr>
      <vt:lpstr>MI Stage III_11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Ebraim Procopio dos Santos</dc:creator>
  <cp:lastModifiedBy>Leyliane dos Santos Lucena</cp:lastModifiedBy>
  <dcterms:created xsi:type="dcterms:W3CDTF">2019-01-15T17:34:37Z</dcterms:created>
  <dcterms:modified xsi:type="dcterms:W3CDTF">2019-02-27T22:51:58Z</dcterms:modified>
</cp:coreProperties>
</file>